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D:\SAPIC 2021-2022\"/>
    </mc:Choice>
  </mc:AlternateContent>
  <xr:revisionPtr revIDLastSave="0" documentId="13_ncr:1_{7F036C33-1633-4EB1-9AD6-0FE51F46C480}" xr6:coauthVersionLast="47" xr6:coauthVersionMax="47" xr10:uidLastSave="{00000000-0000-0000-0000-000000000000}"/>
  <bookViews>
    <workbookView xWindow="-120" yWindow="-120" windowWidth="38640" windowHeight="21390" tabRatio="902" firstSheet="1" activeTab="1" xr2:uid="{00000000-000D-0000-FFFF-FFFF00000000}"/>
  </bookViews>
  <sheets>
    <sheet name="Sheet2" sheetId="2" state="hidden" r:id="rId1"/>
    <sheet name="FisaAutoevaluare" sheetId="1" r:id="rId2"/>
    <sheet name="Cuprins" sheetId="34" state="hidden" r:id="rId3"/>
    <sheet name="nomCD" sheetId="32" state="hidden" r:id="rId4"/>
    <sheet name="Nom" sheetId="31" state="hidden" r:id="rId5"/>
    <sheet name="B1" sheetId="84" r:id="rId6"/>
    <sheet name="B2" sheetId="85" r:id="rId7"/>
    <sheet name="B3" sheetId="86" r:id="rId8"/>
    <sheet name="B4" sheetId="87" r:id="rId9"/>
    <sheet name="B5" sheetId="88" r:id="rId10"/>
    <sheet name="B6" sheetId="89" r:id="rId11"/>
    <sheet name="B7" sheetId="90" state="hidden" r:id="rId12"/>
    <sheet name="B7bis" sheetId="101" r:id="rId13"/>
    <sheet name="B8" sheetId="91" r:id="rId14"/>
    <sheet name="B9" sheetId="92" r:id="rId15"/>
    <sheet name="B10" sheetId="93" r:id="rId16"/>
    <sheet name="B11" sheetId="94" r:id="rId17"/>
    <sheet name="B12" sheetId="95" r:id="rId18"/>
    <sheet name="B13" sheetId="96" r:id="rId19"/>
    <sheet name="B14" sheetId="97" state="hidden" r:id="rId20"/>
    <sheet name="B15" sheetId="98" r:id="rId21"/>
    <sheet name="B16" sheetId="107" r:id="rId22"/>
    <sheet name="B17" sheetId="109" r:id="rId23"/>
    <sheet name="B18" sheetId="102" r:id="rId24"/>
    <sheet name="B19" sheetId="103" r:id="rId25"/>
    <sheet name="B20" sheetId="104" r:id="rId26"/>
    <sheet name="B21" sheetId="105" r:id="rId27"/>
    <sheet name="B22" sheetId="106" r:id="rId28"/>
    <sheet name="C1" sheetId="10" r:id="rId29"/>
    <sheet name="C2" sheetId="35" r:id="rId30"/>
    <sheet name="C3" sheetId="36" r:id="rId31"/>
    <sheet name="C4" sheetId="37" r:id="rId32"/>
    <sheet name="C5" sheetId="38" r:id="rId33"/>
    <sheet name="C6" sheetId="39" r:id="rId34"/>
    <sheet name="C7" sheetId="40" r:id="rId35"/>
    <sheet name="C8" sheetId="41" r:id="rId36"/>
    <sheet name="C9" sheetId="42" r:id="rId37"/>
    <sheet name="C10" sheetId="43" r:id="rId38"/>
    <sheet name="C11" sheetId="44" r:id="rId39"/>
    <sheet name="C12" sheetId="45" r:id="rId40"/>
    <sheet name="C13" sheetId="46" r:id="rId41"/>
    <sheet name="C14" sheetId="47" r:id="rId42"/>
    <sheet name="C15" sheetId="48" r:id="rId43"/>
    <sheet name="C16" sheetId="49" r:id="rId44"/>
    <sheet name="C17" sheetId="50" r:id="rId45"/>
    <sheet name="C18" sheetId="51" r:id="rId46"/>
    <sheet name="C19" sheetId="52" r:id="rId47"/>
    <sheet name="C20" sheetId="53" r:id="rId48"/>
    <sheet name="C21" sheetId="54" r:id="rId49"/>
    <sheet name="C22" sheetId="55" r:id="rId50"/>
    <sheet name="C23" sheetId="56" r:id="rId51"/>
    <sheet name="C24" sheetId="57" r:id="rId52"/>
    <sheet name="C25" sheetId="58" r:id="rId53"/>
    <sheet name="C26" sheetId="59" r:id="rId54"/>
    <sheet name="C27" sheetId="60" r:id="rId55"/>
    <sheet name="C28" sheetId="61" r:id="rId56"/>
    <sheet name="C29" sheetId="62" r:id="rId57"/>
    <sheet name="C30" sheetId="63" r:id="rId58"/>
    <sheet name="C31" sheetId="64" r:id="rId59"/>
    <sheet name="C32" sheetId="65" r:id="rId60"/>
    <sheet name="C33" sheetId="66" r:id="rId61"/>
    <sheet name="C34" sheetId="67" r:id="rId62"/>
    <sheet name="C35" sheetId="68" r:id="rId63"/>
    <sheet name="C36" sheetId="69" r:id="rId64"/>
    <sheet name="C37" sheetId="70" r:id="rId65"/>
    <sheet name="C38" sheetId="71" r:id="rId66"/>
    <sheet name="C39" sheetId="72" r:id="rId67"/>
    <sheet name="C40" sheetId="73" r:id="rId68"/>
    <sheet name="C41" sheetId="74" r:id="rId69"/>
    <sheet name="C42" sheetId="75" r:id="rId70"/>
    <sheet name="C43" sheetId="76" r:id="rId71"/>
    <sheet name="C44" sheetId="77" r:id="rId72"/>
    <sheet name="C45" sheetId="78" r:id="rId73"/>
    <sheet name="C46" sheetId="79" r:id="rId74"/>
    <sheet name="C47" sheetId="80" r:id="rId75"/>
    <sheet name="C48" sheetId="81" r:id="rId76"/>
    <sheet name="C49" sheetId="82" r:id="rId77"/>
    <sheet name="D1" sheetId="110" r:id="rId78"/>
    <sheet name="D2" sheetId="111" r:id="rId79"/>
    <sheet name="D3" sheetId="112" r:id="rId80"/>
    <sheet name="D4" sheetId="113" r:id="rId81"/>
    <sheet name="D5" sheetId="114" r:id="rId82"/>
    <sheet name="D6" sheetId="115" state="hidden" r:id="rId83"/>
    <sheet name="D7" sheetId="116" r:id="rId84"/>
    <sheet name="D8" sheetId="117" r:id="rId85"/>
    <sheet name="D9" sheetId="118" r:id="rId86"/>
    <sheet name="D10" sheetId="119" r:id="rId87"/>
    <sheet name="D11" sheetId="120" r:id="rId88"/>
    <sheet name="D12" sheetId="121" r:id="rId89"/>
  </sheets>
  <definedNames>
    <definedName name="_xlnm._FilterDatabase" localSheetId="5" hidden="1">'B1'!$A$4:$J$26</definedName>
    <definedName name="_xlnm._FilterDatabase" localSheetId="15" hidden="1">'B10'!$A$4:$H$26</definedName>
    <definedName name="_xlnm._FilterDatabase" localSheetId="16" hidden="1">'B11'!$A$4:$E$26</definedName>
    <definedName name="_xlnm._FilterDatabase" localSheetId="17" hidden="1">'B12'!$A$4:$H$26</definedName>
    <definedName name="_xlnm._FilterDatabase" localSheetId="18" hidden="1">'B13'!$A$4:$G$26</definedName>
    <definedName name="_xlnm._FilterDatabase" localSheetId="19" hidden="1">'B14'!$A$4:$F$26</definedName>
    <definedName name="_xlnm._FilterDatabase" localSheetId="20" hidden="1">'B15'!$A$4:$G$26</definedName>
    <definedName name="_xlnm._FilterDatabase" localSheetId="21" hidden="1">'B16'!$A$4:$G$26</definedName>
    <definedName name="_xlnm._FilterDatabase" localSheetId="22" hidden="1">'B17'!$A$4:$G$26</definedName>
    <definedName name="_xlnm._FilterDatabase" localSheetId="23" hidden="1">'B18'!$A$4:$H$26</definedName>
    <definedName name="_xlnm._FilterDatabase" localSheetId="24" hidden="1">'B19'!$A$4:$H$26</definedName>
    <definedName name="_xlnm._FilterDatabase" localSheetId="6" hidden="1">'B2'!$A$4:$K$26</definedName>
    <definedName name="_xlnm._FilterDatabase" localSheetId="25" hidden="1">'B20'!$A$4:$H$26</definedName>
    <definedName name="_xlnm._FilterDatabase" localSheetId="26" hidden="1">'B21'!$A$4:$I$26</definedName>
    <definedName name="_xlnm._FilterDatabase" localSheetId="27" hidden="1">'B22'!$A$4:$I$26</definedName>
    <definedName name="_xlnm._FilterDatabase" localSheetId="7" hidden="1">'B3'!$A$4:$J$26</definedName>
    <definedName name="_xlnm._FilterDatabase" localSheetId="8" hidden="1">'B4'!$A$4:$J$26</definedName>
    <definedName name="_xlnm._FilterDatabase" localSheetId="9" hidden="1">'B5'!$A$4:$J$26</definedName>
    <definedName name="_xlnm._FilterDatabase" localSheetId="10" hidden="1">'B6'!$A$4:$K$26</definedName>
    <definedName name="_xlnm._FilterDatabase" localSheetId="11" hidden="1">'B7'!$A$4:$G$26</definedName>
    <definedName name="_xlnm._FilterDatabase" localSheetId="12" hidden="1">B7bis!$A$4:$F$26</definedName>
    <definedName name="_xlnm._FilterDatabase" localSheetId="13" hidden="1">'B8'!$A$4:$H$26</definedName>
    <definedName name="_xlnm._FilterDatabase" localSheetId="14" hidden="1">'B9'!$A$4:$J$26</definedName>
    <definedName name="_xlnm._FilterDatabase" localSheetId="28" hidden="1">'C1'!$A$4:$O$26</definedName>
    <definedName name="_xlnm._FilterDatabase" localSheetId="37" hidden="1">'C10'!$A$4:$L$26</definedName>
    <definedName name="_xlnm._FilterDatabase" localSheetId="38" hidden="1">'C11'!$A$4:$L$26</definedName>
    <definedName name="_xlnm._FilterDatabase" localSheetId="39" hidden="1">'C12'!$A$4:$L$26</definedName>
    <definedName name="_xlnm._FilterDatabase" localSheetId="40" hidden="1">'C13'!$A$4:$L$26</definedName>
    <definedName name="_xlnm._FilterDatabase" localSheetId="41" hidden="1">'C14'!$A$4:$L$26</definedName>
    <definedName name="_xlnm._FilterDatabase" localSheetId="42" hidden="1">'C15'!$A$4:$M$26</definedName>
    <definedName name="_xlnm._FilterDatabase" localSheetId="43" hidden="1">'C16'!$A$4:$M$26</definedName>
    <definedName name="_xlnm._FilterDatabase" localSheetId="44" hidden="1">'C17'!$A$4:$M$26</definedName>
    <definedName name="_xlnm._FilterDatabase" localSheetId="45" hidden="1">'C18'!$A$4:$O$26</definedName>
    <definedName name="_xlnm._FilterDatabase" localSheetId="46" hidden="1">'C19'!$A$4:$O$26</definedName>
    <definedName name="_xlnm._FilterDatabase" localSheetId="29" hidden="1">'C2'!$A$4:$N$26</definedName>
    <definedName name="_xlnm._FilterDatabase" localSheetId="47" hidden="1">'C20'!$A$4:$O$26</definedName>
    <definedName name="_xlnm._FilterDatabase" localSheetId="48" hidden="1">'C21'!$A$4:$O$26</definedName>
    <definedName name="_xlnm._FilterDatabase" localSheetId="49" hidden="1">'C22'!$A$4:$H$26</definedName>
    <definedName name="_xlnm._FilterDatabase" localSheetId="50" hidden="1">'C23'!$A$4:$H$26</definedName>
    <definedName name="_xlnm._FilterDatabase" localSheetId="51" hidden="1">'C24'!$A$4:$H$26</definedName>
    <definedName name="_xlnm._FilterDatabase" localSheetId="52" hidden="1">'C25'!$A$4:$H$26</definedName>
    <definedName name="_xlnm._FilterDatabase" localSheetId="53" hidden="1">'C26'!$A$4:$H$26</definedName>
    <definedName name="_xlnm._FilterDatabase" localSheetId="54" hidden="1">'C27'!$A$4:$M$26</definedName>
    <definedName name="_xlnm._FilterDatabase" localSheetId="55" hidden="1">'C28'!$A$4:$M$26</definedName>
    <definedName name="_xlnm._FilterDatabase" localSheetId="56" hidden="1">'C29'!$A$4:$M$26</definedName>
    <definedName name="_xlnm._FilterDatabase" localSheetId="30" hidden="1">'C3'!$A$4:$N$26</definedName>
    <definedName name="_xlnm._FilterDatabase" localSheetId="57" hidden="1">'C30'!$A$4:$L$26</definedName>
    <definedName name="_xlnm._FilterDatabase" localSheetId="58" hidden="1">'C31'!$A$4:$M$26</definedName>
    <definedName name="_xlnm._FilterDatabase" localSheetId="59" hidden="1">'C32'!$A$4:$I$26</definedName>
    <definedName name="_xlnm._FilterDatabase" localSheetId="60" hidden="1">'C33'!$A$4:$I$26</definedName>
    <definedName name="_xlnm._FilterDatabase" localSheetId="61" hidden="1">'C34'!$A$4:$H$26</definedName>
    <definedName name="_xlnm._FilterDatabase" localSheetId="62" hidden="1">'C35'!$A$4:$H$26</definedName>
    <definedName name="_xlnm._FilterDatabase" localSheetId="63" hidden="1">'C36'!$A$4:$H$26</definedName>
    <definedName name="_xlnm._FilterDatabase" localSheetId="64" hidden="1">'C37'!$A$4:$G$26</definedName>
    <definedName name="_xlnm._FilterDatabase" localSheetId="65" hidden="1">'C38'!$A$4:$H$26</definedName>
    <definedName name="_xlnm._FilterDatabase" localSheetId="66" hidden="1">'C39'!$A$4:$H$26</definedName>
    <definedName name="_xlnm._FilterDatabase" localSheetId="31" hidden="1">'C4'!$A$4:$P$26</definedName>
    <definedName name="_xlnm._FilterDatabase" localSheetId="67" hidden="1">'C40'!$A$4:$H$26</definedName>
    <definedName name="_xlnm._FilterDatabase" localSheetId="68" hidden="1">'C41'!$A$4:$H$26</definedName>
    <definedName name="_xlnm._FilterDatabase" localSheetId="69" hidden="1">'C42'!$A$4:$K$26</definedName>
    <definedName name="_xlnm._FilterDatabase" localSheetId="70" hidden="1">'C43'!$A$4:$K$26</definedName>
    <definedName name="_xlnm._FilterDatabase" localSheetId="71" hidden="1">'C44'!$A$4:$K$26</definedName>
    <definedName name="_xlnm._FilterDatabase" localSheetId="72" hidden="1">'C45'!$A$4:$K$26</definedName>
    <definedName name="_xlnm._FilterDatabase" localSheetId="73" hidden="1">'C46'!$A$4:$K$26</definedName>
    <definedName name="_xlnm._FilterDatabase" localSheetId="74" hidden="1">'C47'!$A$4:$K$26</definedName>
    <definedName name="_xlnm._FilterDatabase" localSheetId="75" hidden="1">'C48'!$A$4:$K$26</definedName>
    <definedName name="_xlnm._FilterDatabase" localSheetId="76" hidden="1">'C49'!$A$4:$K$26</definedName>
    <definedName name="_xlnm._FilterDatabase" localSheetId="32" hidden="1">'C5'!$A$4:$J$26</definedName>
    <definedName name="_xlnm._FilterDatabase" localSheetId="33" hidden="1">'C6'!$A$4:$J$26</definedName>
    <definedName name="_xlnm._FilterDatabase" localSheetId="34" hidden="1">'C7'!$A$4:$O$26</definedName>
    <definedName name="_xlnm._FilterDatabase" localSheetId="35" hidden="1">'C8'!$A$4:$O$26</definedName>
    <definedName name="_xlnm._FilterDatabase" localSheetId="36" hidden="1">'C9'!$A$4:$O$26</definedName>
    <definedName name="_xlnm._FilterDatabase" localSheetId="77" hidden="1">'D1'!$A$4:$E$26</definedName>
    <definedName name="_xlnm._FilterDatabase" localSheetId="86" hidden="1">'D10'!$A$4:$E$26</definedName>
    <definedName name="_xlnm._FilterDatabase" localSheetId="87" hidden="1">'D11'!$A$4:$E$26</definedName>
    <definedName name="_xlnm._FilterDatabase" localSheetId="88" hidden="1">'D12'!$A$4:$E$26</definedName>
    <definedName name="_xlnm._FilterDatabase" localSheetId="78" hidden="1">'D2'!$A$4:$E$26</definedName>
    <definedName name="_xlnm._FilterDatabase" localSheetId="79" hidden="1">'D3'!$A$4:$E$26</definedName>
    <definedName name="_xlnm._FilterDatabase" localSheetId="80" hidden="1">'D4'!$A$4:$E$26</definedName>
    <definedName name="_xlnm._FilterDatabase" localSheetId="81" hidden="1">'D5'!$A$4:$E$26</definedName>
    <definedName name="_xlnm._FilterDatabase" localSheetId="82" hidden="1">'D6'!$A$4:$E$26</definedName>
    <definedName name="_xlnm._FilterDatabase" localSheetId="83" hidden="1">'D7'!$A$4:$E$26</definedName>
    <definedName name="_xlnm._FilterDatabase" localSheetId="84" hidden="1">'D8'!$A$4:$E$26</definedName>
    <definedName name="_xlnm._FilterDatabase" localSheetId="85" hidden="1">'D9'!$A$4:$E$26</definedName>
    <definedName name="_xlnm._FilterDatabase" localSheetId="4" hidden="1">Nom!$A$1:$B$272</definedName>
    <definedName name="_xlnm._FilterDatabase" localSheetId="3" hidden="1">nomCD!$AI$1:$AI$549</definedName>
    <definedName name="_xlnm._FilterDatabase" localSheetId="0" hidden="1">Sheet2!$N$1:$N$443</definedName>
    <definedName name="AnFI">Nom!$G$2:$G$15</definedName>
    <definedName name="Arhitectura_din_Bucuresti___Arta_si_Arhitectura">nomCD!$AR$2:$AR$9</definedName>
    <definedName name="Autori">Nom!$D$2:$D$5</definedName>
    <definedName name="bcincif">Nom!$AW$2:$AW$5</definedName>
    <definedName name="bcincig">Nom!$BC$2:$BC$3</definedName>
    <definedName name="bcincisze">Nom!$EX$2:$EX$4</definedName>
    <definedName name="bcinciszf">Nom!$EU$2:$EU$3</definedName>
    <definedName name="bdoidoie">Nom!$GN$2:$GN$9</definedName>
    <definedName name="bdoidoif">Nom!$GK$2:$GK$4</definedName>
    <definedName name="bdoidoig">Nom!$GQ$2:$GQ$3</definedName>
    <definedName name="bdoif">Nom!$Y$2:$Y$5</definedName>
    <definedName name="bdoig">Nom!$AB$2:$AB$3</definedName>
    <definedName name="bdoisze">Nom!$EC$2:$EC$9</definedName>
    <definedName name="bdoiszf">Nom!$EF$2:$EF$4</definedName>
    <definedName name="bdoiszg">Nom!$DZ$2:$DZ$4</definedName>
    <definedName name="bdoiunue">Nom!$GB$2:$GB$8</definedName>
    <definedName name="bdoiunuf">Nom!$GE$2:$GE$5</definedName>
    <definedName name="bdoiunug">Nom!$GH$2:$GH$3</definedName>
    <definedName name="bdoizecie">Nom!$FV$2:$FV$9</definedName>
    <definedName name="bdoizecif">Nom!$FY$2:$FY$5</definedName>
    <definedName name="bnouag">Nom!$CS$2:$CS$3</definedName>
    <definedName name="bnouah">Nom!$DE$2:$DE$4</definedName>
    <definedName name="bnouasze">Nom!$FP$2:$FP$4</definedName>
    <definedName name="bnouaszf">Nom!$FS$2:$FS$4</definedName>
    <definedName name="bopte">Nom!$CM$2:$CM$7</definedName>
    <definedName name="boptsze">Nom!$FJ$2:$FJ$4</definedName>
    <definedName name="boptszf">Nom!$FM$2:$FM$4</definedName>
    <definedName name="bpatrue">Nom!$AQ$2:$AQ$5</definedName>
    <definedName name="bpatruf">Nom!$AN$2:$AN$3</definedName>
    <definedName name="bpatrug">Nom!$AT$2:$AT$3</definedName>
    <definedName name="bsapted">Nom!$CG$2:$CG$3</definedName>
    <definedName name="bsaptee">Nom!$BU$2:$BU$5</definedName>
    <definedName name="bsaptesze">Nom!$FD$2:$FD$4</definedName>
    <definedName name="bsaseg">Nom!$BL$2:$BL$5</definedName>
    <definedName name="bsasesze">Nom!$ER$2:$ER$4</definedName>
    <definedName name="btreie">Nom!$AH$2:$AH$3</definedName>
    <definedName name="btreif">Nom!$AE$2:$AE$5</definedName>
    <definedName name="btreisze">Nom!$EI$2:$EI$3</definedName>
    <definedName name="bunuf">Nom!$M$2:$M$11</definedName>
    <definedName name="bunug">Nom!$O$2:$O$3</definedName>
    <definedName name="ccincid">Nom!$HU$2:$HU$4</definedName>
    <definedName name="ccincie">Nom!$HR$2:$HR$4</definedName>
    <definedName name="cdoicincie">Nom!$MB$2:$MB$5</definedName>
    <definedName name="cdoid">Nom!$HC$2:$HC$4</definedName>
    <definedName name="cdoidoid">Nom!$LM$2:$LM$3</definedName>
    <definedName name="cdoidoie">Nom!$LJ$2:$LJ$3</definedName>
    <definedName name="cdoie">Nom!$GZ$2:$GZ$3</definedName>
    <definedName name="cdoinouad">Nom!$NC$2:$NC$3</definedName>
    <definedName name="cdoioptd">Nom!$MT$2:$MT$3</definedName>
    <definedName name="cdoioptf">Nom!$UQ$2:$UQ$4</definedName>
    <definedName name="cdoipatrue">Nom!$LV$2:$LV$5</definedName>
    <definedName name="cdoisapted">Nom!$MN$2:$MN$3</definedName>
    <definedName name="cdoisaptef">Nom!$UP$2:$UP$11</definedName>
    <definedName name="cdoisasee">Nom!$MH$2:$MH$5</definedName>
    <definedName name="cdoisze">Nom!$JH$2:$JH$3</definedName>
    <definedName name="cdoitreid">Nom!$LS$2:$LS$3</definedName>
    <definedName name="cdoitreie">Nom!$LP$2:$LP$3</definedName>
    <definedName name="cdoiunue">Nom!$LD$2:$LD$3</definedName>
    <definedName name="cnouad">Nom!$IS$2:$IS$4</definedName>
    <definedName name="cnouae">Nom!$IP$2:$IP$7</definedName>
    <definedName name="cnouasze">Nom!$KR$2:$KR$3</definedName>
    <definedName name="coptd">Nom!$IM$2:$IM$4</definedName>
    <definedName name="copte">Nom!$IJ$2:$IJ$7</definedName>
    <definedName name="coptszd">Nom!$KO$2:$KO$12</definedName>
    <definedName name="coptsze">Nom!$KL$2:$KL$3</definedName>
    <definedName name="cpatrucincid">Nom!$QU$2:$QU$4</definedName>
    <definedName name="cpatrud">Nom!$HO$2:$HO$4</definedName>
    <definedName name="cpatrudoid">Nom!$QC$2:$QC$4</definedName>
    <definedName name="cpatrudoif">Nom!$CP$2:$CP$3</definedName>
    <definedName name="cpatrue">Nom!$HL$2:$HL$5</definedName>
    <definedName name="cpatrunouad">Nom!$RP$2:$RP$3</definedName>
    <definedName name="cpatrupatrud">Nom!$QO$2:$QO$4</definedName>
    <definedName name="cpatruszd">Nom!$JQ$2:$JQ$5</definedName>
    <definedName name="cpatrutreid">Nom!$QI$2:$QI$4</definedName>
    <definedName name="cpatrutreif">Nom!$UO$2:$UO$3</definedName>
    <definedName name="csapted">Nom!$IG$2:$IG$4</definedName>
    <definedName name="csaptee">Nom!$ID$2:$ID$3</definedName>
    <definedName name="csapteszd">Nom!$KI$2:$KI$5</definedName>
    <definedName name="csaptesze">Nom!$KF$2:$KF$3</definedName>
    <definedName name="csased">Nom!$IA$2:$IA$4</definedName>
    <definedName name="csasee">Nom!$HX$2:$HX$4</definedName>
    <definedName name="csaseszd">Nom!$KC$2:$KC$5</definedName>
    <definedName name="csasesze">Nom!$JZ$2:$JZ$3</definedName>
    <definedName name="ctreicincid">Nom!$OM$2:$OM$4</definedName>
    <definedName name="ctreicincie">Nom!$OJ$2:$OJ$3</definedName>
    <definedName name="ctreid">Nom!$HI$2:$HI$4</definedName>
    <definedName name="ctreidoid">Nom!$NU$2:$NU$3</definedName>
    <definedName name="ctreidoie">Nom!$NR$2:$NR$7</definedName>
    <definedName name="ctreie">Nom!$HF$2:$HF$5</definedName>
    <definedName name="ctreipatrud">Nom!$OG$2:$OG$4</definedName>
    <definedName name="ctreipatrue">Nom!$OD$2:$OD$3</definedName>
    <definedName name="ctreisased">Nom!$OS$2:$OS$4</definedName>
    <definedName name="ctreisasee">Nom!$OP$2:$OP$3</definedName>
    <definedName name="ctreiszd">Nom!$JN$2:$JN$5</definedName>
    <definedName name="ctreitreid">Nom!$NX$2:$NX$4</definedName>
    <definedName name="ctreiunud">Nom!$NO$2:$NO$3</definedName>
    <definedName name="ctreiunue">Nom!$NL$2:$NL$10</definedName>
    <definedName name="ctreizecid">Nom!$NF$2:$NF$13</definedName>
    <definedName name="cunud">Nom!$GW$2:$GW$4</definedName>
    <definedName name="cunue">Nom!$GT$2:$GT$3</definedName>
    <definedName name="cunuszd">Nom!$JE$2:$JE$3</definedName>
    <definedName name="cunusze">Nom!$JB$2:$JB$5</definedName>
    <definedName name="czeced">Nom!$IY$2:$IY$4</definedName>
    <definedName name="czecee">Nom!$IV$2:$IV$9</definedName>
    <definedName name="czecezecee">Nom!$KX$2:$KX$3</definedName>
    <definedName name="data_pub">nomCD!$E$2:$E$257</definedName>
    <definedName name="dcinci">Nom!$SW$2:$SW$3</definedName>
    <definedName name="Departamentul_Pregatire_Personal_Didactic___Stiinte_sociale">nomCD!$AN$2:$AN$8</definedName>
    <definedName name="dnoua">Nom!$TR$2:$TR$3</definedName>
    <definedName name="dopt">Nom!$TL$2:$TL$4</definedName>
    <definedName name="dpatru">Nom!$SN$2:$SN$3</definedName>
    <definedName name="dsapte">Nom!$TI$2:$TI$3</definedName>
    <definedName name="dtrei">Nom!$SH$2:$SH$4</definedName>
    <definedName name="dunudoi">Nom!$UJ$2:$UJ$7</definedName>
    <definedName name="dunuunu">Nom!$UD$2:$UD$4</definedName>
    <definedName name="Educatie_Fizica_si_Sport_din_Bucuresti___Stiinte_umaniste">nomCD!$AV$2:$AV$23</definedName>
    <definedName name="FacDom">nomCD!$AL$2:$AL$21</definedName>
    <definedName name="Inginerie_si_Informatica_din_Bucuresti___Stiinte">nomCD!$AZ$2:$AZ$12</definedName>
    <definedName name="Litere_din_Bucuresti___Stiinte_umaniste">nomCD!$BD$2:$BD$24</definedName>
    <definedName name="Medicina_Veterinara_din_Bucuresti___Stiinte">nomCD!$BH$2:$BH$24</definedName>
    <definedName name="_xlnm.Print_Area" localSheetId="1">FisaAutoevaluare!$A$1:$N$268</definedName>
    <definedName name="Psihologie_si_Stiintele_Educatiei_din_Brasov___Stiinte_sociale">nomCD!$BL$2:$BL$16</definedName>
    <definedName name="Psihologie_si_Stiintele_Educatiei_din_Bucuresti___Stiinte_sociale">nomCD!$BP$2:$BP$23</definedName>
    <definedName name="Stiinte_Economice_din_Bucuresti___Stiinte_economice">nomCD!$BT$2:$BT$40</definedName>
    <definedName name="Stiinte_Economice_din_Campulung___Stiinte_economice">nomCD!$BX$2:$BX$9</definedName>
    <definedName name="Stiinte_Juridice_Economice_si_Administrative_din_Brasov___Stiinte_economice">nomCD!$CJ$2:$CJ$8</definedName>
    <definedName name="Stiinte_Juridice_Economice_si_Administrative_din_Brasov___Stiinte_sociale">nomCD!$CN$2:$CN$11</definedName>
    <definedName name="Stiinte_Juridice_Economice_si_Administrative_din_Craiova___Stiinte_economice">nomCD!$CR$2:$CR$22</definedName>
    <definedName name="Stiinte_Juridice_Economice_si_Administrative_din_Craiova___Stiinte_sociale">nomCD!$CV$2:$CV$34</definedName>
    <definedName name="Stiinte_Juridice_Politice_si_Administrative_din_Bucuresti___Stiinte_sociale">nomCD!$CZ$2:$CZ$38</definedName>
    <definedName name="Stiinte_Juridice_Politice_si_Administrative_din_Bucuresti___Stiinte_umaniste">nomCD!$DD$2:$DD$3</definedName>
    <definedName name="Stiinte_Juridice_si_Stiinte_Economice_din_Constanta___Stiinte_economice">nomCD!$CB$2:$CB$19</definedName>
    <definedName name="Stiinte_Juridice_si_Stiinte_Economice_din_Constanta___Stiinte_sociale">nomCD!$CF$2:$CF$12</definedName>
    <definedName name="Stiinte_Socio_Umane_din_Bucuresti___Arta_si_Arhitectura">nomCD!$DH$2:$DH$10</definedName>
    <definedName name="Stiinte_Socio_Umane_din_Bucuresti___Stiinte_sociale">nomCD!$DL$2:$DL$10</definedName>
    <definedName name="xuri">nomCD!$D$2</definedName>
    <definedName name="Z_0C5569A7_D8EA_4CDE_B3E8_C0DA9EF4BFB1_.wvu.FilterData" localSheetId="3" hidden="1">nomCD!$N$1:$N$446</definedName>
    <definedName name="Z_0C5569A7_D8EA_4CDE_B3E8_C0DA9EF4BFB1_.wvu.FilterData" localSheetId="0" hidden="1">Sheet2!$N$1:$N$443</definedName>
    <definedName name="Z_0C5569A7_D8EA_4CDE_B3E8_C0DA9EF4BFB1_.wvu.PrintArea" localSheetId="1" hidden="1">FisaAutoevaluare!$A$1:$N$291,FisaAutoevaluare!$O$1:$AA$268</definedName>
  </definedNames>
  <calcPr calcId="191029"/>
  <customWorkbookViews>
    <customWorkbookView name="Danut - Personal View" guid="{0C5569A7-D8EA-4CDE-B3E8-C0DA9EF4BFB1}"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51" i="32" l="1"/>
  <c r="N550" i="32"/>
  <c r="N549" i="32"/>
  <c r="N548" i="32"/>
  <c r="N547" i="32"/>
  <c r="N546" i="32"/>
  <c r="N545" i="32"/>
  <c r="N544" i="32" l="1"/>
  <c r="C265" i="1"/>
  <c r="C264" i="1"/>
  <c r="C263" i="1"/>
  <c r="C262" i="1"/>
  <c r="C261" i="1"/>
  <c r="C260" i="1"/>
  <c r="C52" i="1"/>
  <c r="Q10" i="34" l="1"/>
  <c r="N543" i="32"/>
  <c r="N542" i="32"/>
  <c r="N541" i="32"/>
  <c r="K31" i="1" l="1"/>
  <c r="K33" i="1"/>
  <c r="K35" i="1"/>
  <c r="K37" i="1"/>
  <c r="K29" i="1"/>
  <c r="S9" i="1"/>
  <c r="N504" i="32"/>
  <c r="N505" i="32"/>
  <c r="N506" i="32"/>
  <c r="N507" i="32"/>
  <c r="N508" i="32"/>
  <c r="N509" i="32"/>
  <c r="N510" i="32"/>
  <c r="N511" i="32"/>
  <c r="N512" i="32"/>
  <c r="N513" i="32"/>
  <c r="N514" i="32"/>
  <c r="N515" i="32"/>
  <c r="N516" i="32"/>
  <c r="N517" i="32"/>
  <c r="N518" i="32"/>
  <c r="N519" i="32"/>
  <c r="N520" i="32"/>
  <c r="N521" i="32"/>
  <c r="N522" i="32"/>
  <c r="N523" i="32"/>
  <c r="N524" i="32"/>
  <c r="N525" i="32"/>
  <c r="N526" i="32"/>
  <c r="N527" i="32"/>
  <c r="N528" i="32"/>
  <c r="N529" i="32"/>
  <c r="N530" i="32"/>
  <c r="N531" i="32"/>
  <c r="N532" i="32"/>
  <c r="N533" i="32"/>
  <c r="N534" i="32"/>
  <c r="N535" i="32"/>
  <c r="N536" i="32"/>
  <c r="N537" i="32"/>
  <c r="N538" i="32"/>
  <c r="N539" i="32"/>
  <c r="N540" i="32"/>
  <c r="N503" i="32"/>
  <c r="C6" i="106"/>
  <c r="C7" i="106"/>
  <c r="C8" i="106"/>
  <c r="C9" i="106"/>
  <c r="C10" i="106"/>
  <c r="C11" i="106"/>
  <c r="C12" i="106"/>
  <c r="C13" i="106"/>
  <c r="C14" i="106"/>
  <c r="C15" i="106"/>
  <c r="C16" i="106"/>
  <c r="C17" i="106"/>
  <c r="C18" i="106"/>
  <c r="C19" i="106"/>
  <c r="C20" i="106"/>
  <c r="C21" i="106"/>
  <c r="C22" i="106"/>
  <c r="C23" i="106"/>
  <c r="C24" i="106"/>
  <c r="C25" i="106"/>
  <c r="C26" i="106"/>
  <c r="C27" i="106"/>
  <c r="C28" i="106"/>
  <c r="C29" i="106"/>
  <c r="C30" i="106"/>
  <c r="C31" i="106"/>
  <c r="C32" i="106"/>
  <c r="C33" i="106"/>
  <c r="C34" i="106"/>
  <c r="C35" i="106"/>
  <c r="C36" i="106"/>
  <c r="C37" i="106"/>
  <c r="C38" i="106"/>
  <c r="C39" i="106"/>
  <c r="C40" i="106"/>
  <c r="C41" i="106"/>
  <c r="C42" i="106"/>
  <c r="C43" i="106"/>
  <c r="C44" i="106"/>
  <c r="C45" i="106"/>
  <c r="C46" i="106"/>
  <c r="C47" i="106"/>
  <c r="C48" i="106"/>
  <c r="C49" i="106"/>
  <c r="C50" i="106"/>
  <c r="C5" i="106"/>
  <c r="C6" i="105"/>
  <c r="C7" i="105"/>
  <c r="C8" i="105"/>
  <c r="C9" i="105"/>
  <c r="C10" i="105"/>
  <c r="C11" i="105"/>
  <c r="C12" i="105"/>
  <c r="C13" i="105"/>
  <c r="C14" i="105"/>
  <c r="C15" i="105"/>
  <c r="C16" i="105"/>
  <c r="C17" i="105"/>
  <c r="C18" i="105"/>
  <c r="C19" i="105"/>
  <c r="C20" i="105"/>
  <c r="C21" i="105"/>
  <c r="C22" i="105"/>
  <c r="C23" i="105"/>
  <c r="C24" i="105"/>
  <c r="C25" i="105"/>
  <c r="C26" i="105"/>
  <c r="C27" i="105"/>
  <c r="C28" i="105"/>
  <c r="C29" i="105"/>
  <c r="C30" i="105"/>
  <c r="C31" i="105"/>
  <c r="C32" i="105"/>
  <c r="C33" i="105"/>
  <c r="C34" i="105"/>
  <c r="C35" i="105"/>
  <c r="C36" i="105"/>
  <c r="C37" i="105"/>
  <c r="C38" i="105"/>
  <c r="C39" i="105"/>
  <c r="C40" i="105"/>
  <c r="C41" i="105"/>
  <c r="C42" i="105"/>
  <c r="C43" i="105"/>
  <c r="C44" i="105"/>
  <c r="C45" i="105"/>
  <c r="C46" i="105"/>
  <c r="C47" i="105"/>
  <c r="C48" i="105"/>
  <c r="C49" i="105"/>
  <c r="C50" i="105"/>
  <c r="C5" i="105"/>
  <c r="C6" i="104"/>
  <c r="C7" i="104"/>
  <c r="C8" i="104"/>
  <c r="C9" i="104"/>
  <c r="C10" i="104"/>
  <c r="C11" i="104"/>
  <c r="C12" i="104"/>
  <c r="C13" i="104"/>
  <c r="C14" i="104"/>
  <c r="C15" i="104"/>
  <c r="C16" i="104"/>
  <c r="C17" i="104"/>
  <c r="C18" i="104"/>
  <c r="C19" i="104"/>
  <c r="C20" i="104"/>
  <c r="C21" i="104"/>
  <c r="C22" i="104"/>
  <c r="C23" i="104"/>
  <c r="C24" i="104"/>
  <c r="C25" i="104"/>
  <c r="C26" i="104"/>
  <c r="C27" i="104"/>
  <c r="C28" i="104"/>
  <c r="C29" i="104"/>
  <c r="C30" i="104"/>
  <c r="C31" i="104"/>
  <c r="C32" i="104"/>
  <c r="C33" i="104"/>
  <c r="C34" i="104"/>
  <c r="C35" i="104"/>
  <c r="C36" i="104"/>
  <c r="C37" i="104"/>
  <c r="C38" i="104"/>
  <c r="C39" i="104"/>
  <c r="C40" i="104"/>
  <c r="C41" i="104"/>
  <c r="C42" i="104"/>
  <c r="C43" i="104"/>
  <c r="C44" i="104"/>
  <c r="C45" i="104"/>
  <c r="C46" i="104"/>
  <c r="C47" i="104"/>
  <c r="C48" i="104"/>
  <c r="C49" i="104"/>
  <c r="C50" i="104"/>
  <c r="C5" i="104"/>
  <c r="C6" i="103"/>
  <c r="C7" i="103"/>
  <c r="C8" i="103"/>
  <c r="C9" i="103"/>
  <c r="C10" i="103"/>
  <c r="C11" i="103"/>
  <c r="C12" i="103"/>
  <c r="C13" i="103"/>
  <c r="C14" i="103"/>
  <c r="C15" i="103"/>
  <c r="C16" i="103"/>
  <c r="C17" i="103"/>
  <c r="C18" i="103"/>
  <c r="C19" i="103"/>
  <c r="C20" i="103"/>
  <c r="C21" i="103"/>
  <c r="C22" i="103"/>
  <c r="C23" i="103"/>
  <c r="C24" i="103"/>
  <c r="C25" i="103"/>
  <c r="C26" i="103"/>
  <c r="C27" i="103"/>
  <c r="C28" i="103"/>
  <c r="C29" i="103"/>
  <c r="C30" i="103"/>
  <c r="C31" i="103"/>
  <c r="C32" i="103"/>
  <c r="C33" i="103"/>
  <c r="C34" i="103"/>
  <c r="C35" i="103"/>
  <c r="C36" i="103"/>
  <c r="C37" i="103"/>
  <c r="C38" i="103"/>
  <c r="C39" i="103"/>
  <c r="C40" i="103"/>
  <c r="C41" i="103"/>
  <c r="C42" i="103"/>
  <c r="C43" i="103"/>
  <c r="C44" i="103"/>
  <c r="C45" i="103"/>
  <c r="C46" i="103"/>
  <c r="C47" i="103"/>
  <c r="C48" i="103"/>
  <c r="C49" i="103"/>
  <c r="C50" i="103"/>
  <c r="C5" i="103"/>
  <c r="C6" i="102"/>
  <c r="C7" i="102"/>
  <c r="C8" i="102"/>
  <c r="C9" i="102"/>
  <c r="C10" i="102"/>
  <c r="C11" i="102"/>
  <c r="C12" i="102"/>
  <c r="C13" i="102"/>
  <c r="C14" i="102"/>
  <c r="C15" i="102"/>
  <c r="C16" i="102"/>
  <c r="C17" i="102"/>
  <c r="C18" i="102"/>
  <c r="C19" i="102"/>
  <c r="C20" i="102"/>
  <c r="C21" i="102"/>
  <c r="C22" i="102"/>
  <c r="C23" i="102"/>
  <c r="C24" i="102"/>
  <c r="C25" i="102"/>
  <c r="C26" i="102"/>
  <c r="C27" i="102"/>
  <c r="C28" i="102"/>
  <c r="C29" i="102"/>
  <c r="C30" i="102"/>
  <c r="C31" i="102"/>
  <c r="C32" i="102"/>
  <c r="C33" i="102"/>
  <c r="C34" i="102"/>
  <c r="C35" i="102"/>
  <c r="C36" i="102"/>
  <c r="C37" i="102"/>
  <c r="C38" i="102"/>
  <c r="C39" i="102"/>
  <c r="C40" i="102"/>
  <c r="C41" i="102"/>
  <c r="C42" i="102"/>
  <c r="C43" i="102"/>
  <c r="C44" i="102"/>
  <c r="C45" i="102"/>
  <c r="C46" i="102"/>
  <c r="C47" i="102"/>
  <c r="C48" i="102"/>
  <c r="C49" i="102"/>
  <c r="C50" i="102"/>
  <c r="C5" i="102"/>
  <c r="B6" i="82"/>
  <c r="B7" i="82"/>
  <c r="B8" i="82"/>
  <c r="B9" i="82"/>
  <c r="B10" i="82"/>
  <c r="B11" i="82"/>
  <c r="B12" i="82"/>
  <c r="B13" i="82"/>
  <c r="B14" i="82"/>
  <c r="B15" i="82"/>
  <c r="B16" i="82"/>
  <c r="B17" i="82"/>
  <c r="B18" i="82"/>
  <c r="B19" i="82"/>
  <c r="B20" i="82"/>
  <c r="B21" i="82"/>
  <c r="B22" i="82"/>
  <c r="B23" i="82"/>
  <c r="B24" i="82"/>
  <c r="B25" i="82"/>
  <c r="B26" i="82"/>
  <c r="B27" i="82"/>
  <c r="B28" i="82"/>
  <c r="B29" i="82"/>
  <c r="B30" i="82"/>
  <c r="B31" i="82"/>
  <c r="B32" i="82"/>
  <c r="B33" i="82"/>
  <c r="B34" i="82"/>
  <c r="B35" i="82"/>
  <c r="B36" i="82"/>
  <c r="B37" i="82"/>
  <c r="B38" i="82"/>
  <c r="B39" i="82"/>
  <c r="B40" i="82"/>
  <c r="B41" i="82"/>
  <c r="B42" i="82"/>
  <c r="B43" i="82"/>
  <c r="B44" i="82"/>
  <c r="B45" i="82"/>
  <c r="B46" i="82"/>
  <c r="B47" i="82"/>
  <c r="B48" i="82"/>
  <c r="B49" i="82"/>
  <c r="B50" i="82"/>
  <c r="N37" i="1"/>
  <c r="M37" i="1"/>
  <c r="L37" i="1"/>
  <c r="N35" i="1"/>
  <c r="M35" i="1"/>
  <c r="L35" i="1"/>
  <c r="N33" i="1"/>
  <c r="M33" i="1"/>
  <c r="L33" i="1"/>
  <c r="N31" i="1"/>
  <c r="M31" i="1"/>
  <c r="L31" i="1"/>
  <c r="N29" i="1"/>
  <c r="M29" i="1"/>
  <c r="L29" i="1"/>
  <c r="N27" i="1"/>
  <c r="M27" i="1"/>
  <c r="L27" i="1"/>
  <c r="K27" i="1"/>
  <c r="F1" i="71"/>
  <c r="B5" i="82"/>
  <c r="J26" i="1" l="1"/>
  <c r="J34" i="1"/>
  <c r="J30" i="1"/>
  <c r="J7" i="1"/>
  <c r="C112" i="1" l="1"/>
  <c r="C108" i="1"/>
  <c r="C104" i="1"/>
  <c r="C100" i="1"/>
  <c r="C96" i="1"/>
  <c r="C92" i="1"/>
  <c r="C88" i="1"/>
  <c r="C84" i="1"/>
  <c r="N48" i="32" l="1"/>
  <c r="N415" i="32" l="1"/>
  <c r="N416" i="32"/>
  <c r="N417" i="32"/>
  <c r="N418" i="32"/>
  <c r="N419" i="32"/>
  <c r="N420" i="32"/>
  <c r="N421" i="32"/>
  <c r="N422" i="32"/>
  <c r="N423" i="32"/>
  <c r="N424" i="32"/>
  <c r="N425" i="32"/>
  <c r="N426" i="32"/>
  <c r="N427" i="32"/>
  <c r="N428" i="32"/>
  <c r="N429" i="32"/>
  <c r="N430" i="32"/>
  <c r="N431" i="32"/>
  <c r="N432" i="32"/>
  <c r="N433" i="32"/>
  <c r="N434" i="32"/>
  <c r="N435" i="32"/>
  <c r="N436" i="32"/>
  <c r="N437" i="32"/>
  <c r="N438" i="32"/>
  <c r="N439" i="32"/>
  <c r="N440" i="32"/>
  <c r="N441" i="32"/>
  <c r="N442" i="32"/>
  <c r="N443" i="32"/>
  <c r="N444" i="32"/>
  <c r="N445" i="32"/>
  <c r="N446" i="32"/>
  <c r="N447" i="32"/>
  <c r="N448" i="32"/>
  <c r="N449" i="32"/>
  <c r="N450" i="32"/>
  <c r="N451" i="32"/>
  <c r="N452" i="32"/>
  <c r="N453" i="32"/>
  <c r="N454" i="32"/>
  <c r="N455" i="32"/>
  <c r="N456" i="32"/>
  <c r="N457" i="32"/>
  <c r="N458" i="32"/>
  <c r="N459" i="32"/>
  <c r="N460" i="32"/>
  <c r="N461" i="32"/>
  <c r="N462" i="32"/>
  <c r="N463" i="32"/>
  <c r="N464" i="32"/>
  <c r="N465" i="32"/>
  <c r="N466" i="32"/>
  <c r="N467" i="32"/>
  <c r="N468" i="32"/>
  <c r="N469" i="32"/>
  <c r="N470" i="32"/>
  <c r="N471" i="32"/>
  <c r="N472" i="32"/>
  <c r="N473" i="32"/>
  <c r="N474" i="32"/>
  <c r="N475" i="32"/>
  <c r="N476" i="32"/>
  <c r="N477" i="32"/>
  <c r="N478" i="32"/>
  <c r="N479" i="32"/>
  <c r="N480" i="32"/>
  <c r="N481" i="32"/>
  <c r="N482" i="32"/>
  <c r="N483" i="32"/>
  <c r="N484" i="32"/>
  <c r="N485" i="32"/>
  <c r="N486" i="32"/>
  <c r="N487" i="32"/>
  <c r="N488" i="32"/>
  <c r="N489" i="32"/>
  <c r="N490" i="32"/>
  <c r="N491" i="32"/>
  <c r="N492" i="32"/>
  <c r="N493" i="32"/>
  <c r="N494" i="32"/>
  <c r="N495" i="32"/>
  <c r="N496" i="32"/>
  <c r="N497" i="32"/>
  <c r="N498" i="32"/>
  <c r="N499" i="32"/>
  <c r="N500" i="32"/>
  <c r="N501" i="32"/>
  <c r="C6" i="109"/>
  <c r="B6" i="109" s="1"/>
  <c r="A6" i="109" s="1"/>
  <c r="C7" i="109"/>
  <c r="B7" i="109" s="1"/>
  <c r="A7" i="109" s="1"/>
  <c r="C8" i="109"/>
  <c r="B8" i="109" s="1"/>
  <c r="A8" i="109" s="1"/>
  <c r="C9" i="109"/>
  <c r="B9" i="109" s="1"/>
  <c r="A9" i="109" s="1"/>
  <c r="C10" i="109"/>
  <c r="B10" i="109" s="1"/>
  <c r="A10" i="109" s="1"/>
  <c r="C11" i="109"/>
  <c r="B11" i="109" s="1"/>
  <c r="A11" i="109" s="1"/>
  <c r="C12" i="109"/>
  <c r="B12" i="109" s="1"/>
  <c r="A12" i="109" s="1"/>
  <c r="C13" i="109"/>
  <c r="B13" i="109" s="1"/>
  <c r="A13" i="109" s="1"/>
  <c r="C14" i="109"/>
  <c r="B14" i="109" s="1"/>
  <c r="A14" i="109" s="1"/>
  <c r="C15" i="109"/>
  <c r="B15" i="109" s="1"/>
  <c r="A15" i="109" s="1"/>
  <c r="C16" i="109"/>
  <c r="B16" i="109" s="1"/>
  <c r="A16" i="109" s="1"/>
  <c r="C17" i="109"/>
  <c r="B17" i="109" s="1"/>
  <c r="A17" i="109" s="1"/>
  <c r="C18" i="109"/>
  <c r="B18" i="109" s="1"/>
  <c r="A18" i="109" s="1"/>
  <c r="C19" i="109"/>
  <c r="B19" i="109" s="1"/>
  <c r="A19" i="109" s="1"/>
  <c r="C20" i="109"/>
  <c r="B20" i="109" s="1"/>
  <c r="A20" i="109" s="1"/>
  <c r="C21" i="109"/>
  <c r="B21" i="109" s="1"/>
  <c r="A21" i="109" s="1"/>
  <c r="C22" i="109"/>
  <c r="B22" i="109" s="1"/>
  <c r="A22" i="109" s="1"/>
  <c r="C23" i="109"/>
  <c r="B23" i="109" s="1"/>
  <c r="A23" i="109" s="1"/>
  <c r="C24" i="109"/>
  <c r="B24" i="109" s="1"/>
  <c r="A24" i="109" s="1"/>
  <c r="C25" i="109"/>
  <c r="B25" i="109" s="1"/>
  <c r="A25" i="109" s="1"/>
  <c r="C26" i="109"/>
  <c r="B26" i="109" s="1"/>
  <c r="A26" i="109" s="1"/>
  <c r="C27" i="109"/>
  <c r="B27" i="109" s="1"/>
  <c r="A27" i="109" s="1"/>
  <c r="C28" i="109"/>
  <c r="B28" i="109" s="1"/>
  <c r="A28" i="109" s="1"/>
  <c r="C29" i="109"/>
  <c r="B29" i="109" s="1"/>
  <c r="A29" i="109" s="1"/>
  <c r="C30" i="109"/>
  <c r="B30" i="109" s="1"/>
  <c r="A30" i="109" s="1"/>
  <c r="C31" i="109"/>
  <c r="B31" i="109" s="1"/>
  <c r="A31" i="109" s="1"/>
  <c r="C32" i="109"/>
  <c r="B32" i="109" s="1"/>
  <c r="A32" i="109" s="1"/>
  <c r="C33" i="109"/>
  <c r="B33" i="109" s="1"/>
  <c r="A33" i="109" s="1"/>
  <c r="C34" i="109"/>
  <c r="B34" i="109" s="1"/>
  <c r="A34" i="109" s="1"/>
  <c r="C35" i="109"/>
  <c r="B35" i="109" s="1"/>
  <c r="A35" i="109" s="1"/>
  <c r="C36" i="109"/>
  <c r="B36" i="109" s="1"/>
  <c r="A36" i="109" s="1"/>
  <c r="C37" i="109"/>
  <c r="B37" i="109" s="1"/>
  <c r="A37" i="109" s="1"/>
  <c r="C38" i="109"/>
  <c r="B38" i="109" s="1"/>
  <c r="A38" i="109" s="1"/>
  <c r="C39" i="109"/>
  <c r="B39" i="109" s="1"/>
  <c r="A39" i="109" s="1"/>
  <c r="C40" i="109"/>
  <c r="B40" i="109" s="1"/>
  <c r="A40" i="109" s="1"/>
  <c r="C41" i="109"/>
  <c r="B41" i="109" s="1"/>
  <c r="A41" i="109" s="1"/>
  <c r="C42" i="109"/>
  <c r="B42" i="109" s="1"/>
  <c r="A42" i="109" s="1"/>
  <c r="C43" i="109"/>
  <c r="B43" i="109" s="1"/>
  <c r="A43" i="109" s="1"/>
  <c r="C44" i="109"/>
  <c r="B44" i="109" s="1"/>
  <c r="A44" i="109" s="1"/>
  <c r="C45" i="109"/>
  <c r="B45" i="109" s="1"/>
  <c r="A45" i="109" s="1"/>
  <c r="C46" i="109"/>
  <c r="B46" i="109" s="1"/>
  <c r="A46" i="109" s="1"/>
  <c r="C47" i="109"/>
  <c r="B47" i="109" s="1"/>
  <c r="A47" i="109" s="1"/>
  <c r="C48" i="109"/>
  <c r="B48" i="109" s="1"/>
  <c r="A48" i="109" s="1"/>
  <c r="C49" i="109"/>
  <c r="B49" i="109" s="1"/>
  <c r="A49" i="109" s="1"/>
  <c r="C50" i="109"/>
  <c r="B50" i="109" s="1"/>
  <c r="A50" i="109" s="1"/>
  <c r="N336" i="32"/>
  <c r="N112" i="32"/>
  <c r="C6" i="95" l="1"/>
  <c r="B6" i="95" s="1"/>
  <c r="C7" i="95"/>
  <c r="B7" i="95" s="1"/>
  <c r="C8" i="95"/>
  <c r="B8" i="95" s="1"/>
  <c r="C9" i="95"/>
  <c r="B9" i="95" s="1"/>
  <c r="C10" i="95"/>
  <c r="B10" i="95" s="1"/>
  <c r="C11" i="95"/>
  <c r="B11" i="95" s="1"/>
  <c r="C12" i="95"/>
  <c r="B12" i="95" s="1"/>
  <c r="C13" i="95"/>
  <c r="B13" i="95" s="1"/>
  <c r="C14" i="95"/>
  <c r="B14" i="95" s="1"/>
  <c r="C15" i="95"/>
  <c r="B15" i="95" s="1"/>
  <c r="C16" i="95"/>
  <c r="B16" i="95" s="1"/>
  <c r="C17" i="95"/>
  <c r="B17" i="95" s="1"/>
  <c r="C18" i="95"/>
  <c r="B18" i="95" s="1"/>
  <c r="C19" i="95"/>
  <c r="B19" i="95" s="1"/>
  <c r="C20" i="95"/>
  <c r="B20" i="95" s="1"/>
  <c r="C21" i="95"/>
  <c r="B21" i="95" s="1"/>
  <c r="C22" i="95"/>
  <c r="B22" i="95" s="1"/>
  <c r="C23" i="95"/>
  <c r="B23" i="95" s="1"/>
  <c r="C24" i="95"/>
  <c r="B24" i="95" s="1"/>
  <c r="C25" i="95"/>
  <c r="B25" i="95" s="1"/>
  <c r="C26" i="95"/>
  <c r="B26" i="95" s="1"/>
  <c r="C27" i="95"/>
  <c r="B27" i="95" s="1"/>
  <c r="C28" i="95"/>
  <c r="B28" i="95" s="1"/>
  <c r="C29" i="95"/>
  <c r="B29" i="95" s="1"/>
  <c r="C30" i="95"/>
  <c r="B30" i="95" s="1"/>
  <c r="C31" i="95"/>
  <c r="B31" i="95" s="1"/>
  <c r="C32" i="95"/>
  <c r="B32" i="95" s="1"/>
  <c r="C33" i="95"/>
  <c r="B33" i="95" s="1"/>
  <c r="C34" i="95"/>
  <c r="B34" i="95" s="1"/>
  <c r="C35" i="95"/>
  <c r="B35" i="95" s="1"/>
  <c r="C36" i="95"/>
  <c r="B36" i="95" s="1"/>
  <c r="C37" i="95"/>
  <c r="B37" i="95" s="1"/>
  <c r="C38" i="95"/>
  <c r="B38" i="95" s="1"/>
  <c r="C39" i="95"/>
  <c r="B39" i="95" s="1"/>
  <c r="C40" i="95"/>
  <c r="B40" i="95" s="1"/>
  <c r="C41" i="95"/>
  <c r="B41" i="95" s="1"/>
  <c r="C42" i="95"/>
  <c r="B42" i="95" s="1"/>
  <c r="C43" i="95"/>
  <c r="B43" i="95" s="1"/>
  <c r="C44" i="95"/>
  <c r="B44" i="95" s="1"/>
  <c r="C45" i="95"/>
  <c r="B45" i="95" s="1"/>
  <c r="C46" i="95"/>
  <c r="B46" i="95" s="1"/>
  <c r="C47" i="95"/>
  <c r="B47" i="95" s="1"/>
  <c r="C48" i="95"/>
  <c r="B48" i="95" s="1"/>
  <c r="C49" i="95"/>
  <c r="B49" i="95" s="1"/>
  <c r="C50" i="95"/>
  <c r="B50" i="95" s="1"/>
  <c r="C5" i="95"/>
  <c r="B5" i="95" s="1"/>
  <c r="C6" i="96"/>
  <c r="B6" i="96" s="1"/>
  <c r="C7" i="96"/>
  <c r="B7" i="96" s="1"/>
  <c r="C8" i="96"/>
  <c r="B8" i="96" s="1"/>
  <c r="C9" i="96"/>
  <c r="B9" i="96" s="1"/>
  <c r="C10" i="96"/>
  <c r="B10" i="96" s="1"/>
  <c r="C11" i="96"/>
  <c r="B11" i="96" s="1"/>
  <c r="C12" i="96"/>
  <c r="B12" i="96" s="1"/>
  <c r="C13" i="96"/>
  <c r="B13" i="96" s="1"/>
  <c r="C14" i="96"/>
  <c r="B14" i="96" s="1"/>
  <c r="C15" i="96"/>
  <c r="B15" i="96" s="1"/>
  <c r="C16" i="96"/>
  <c r="B16" i="96" s="1"/>
  <c r="C17" i="96"/>
  <c r="B17" i="96" s="1"/>
  <c r="C18" i="96"/>
  <c r="B18" i="96" s="1"/>
  <c r="C19" i="96"/>
  <c r="B19" i="96" s="1"/>
  <c r="C20" i="96"/>
  <c r="B20" i="96" s="1"/>
  <c r="C21" i="96"/>
  <c r="B21" i="96" s="1"/>
  <c r="C22" i="96"/>
  <c r="B22" i="96" s="1"/>
  <c r="C23" i="96"/>
  <c r="B23" i="96" s="1"/>
  <c r="C24" i="96"/>
  <c r="B24" i="96" s="1"/>
  <c r="C25" i="96"/>
  <c r="B25" i="96" s="1"/>
  <c r="C26" i="96"/>
  <c r="B26" i="96" s="1"/>
  <c r="C27" i="96"/>
  <c r="B27" i="96" s="1"/>
  <c r="C28" i="96"/>
  <c r="B28" i="96" s="1"/>
  <c r="C29" i="96"/>
  <c r="B29" i="96" s="1"/>
  <c r="C30" i="96"/>
  <c r="B30" i="96" s="1"/>
  <c r="C31" i="96"/>
  <c r="B31" i="96" s="1"/>
  <c r="C32" i="96"/>
  <c r="B32" i="96" s="1"/>
  <c r="C33" i="96"/>
  <c r="B33" i="96" s="1"/>
  <c r="C34" i="96"/>
  <c r="B34" i="96" s="1"/>
  <c r="C35" i="96"/>
  <c r="B35" i="96" s="1"/>
  <c r="C36" i="96"/>
  <c r="B36" i="96" s="1"/>
  <c r="C37" i="96"/>
  <c r="B37" i="96" s="1"/>
  <c r="C38" i="96"/>
  <c r="B38" i="96" s="1"/>
  <c r="C39" i="96"/>
  <c r="B39" i="96" s="1"/>
  <c r="C40" i="96"/>
  <c r="B40" i="96" s="1"/>
  <c r="C41" i="96"/>
  <c r="B41" i="96" s="1"/>
  <c r="C42" i="96"/>
  <c r="B42" i="96" s="1"/>
  <c r="C43" i="96"/>
  <c r="B43" i="96" s="1"/>
  <c r="C44" i="96"/>
  <c r="B44" i="96" s="1"/>
  <c r="C45" i="96"/>
  <c r="B45" i="96" s="1"/>
  <c r="C46" i="96"/>
  <c r="B46" i="96" s="1"/>
  <c r="C47" i="96"/>
  <c r="B47" i="96" s="1"/>
  <c r="C48" i="96"/>
  <c r="B48" i="96" s="1"/>
  <c r="C49" i="96"/>
  <c r="B49" i="96" s="1"/>
  <c r="C50" i="96"/>
  <c r="B50" i="96" s="1"/>
  <c r="C5" i="96"/>
  <c r="B5" i="96" s="1"/>
  <c r="C6" i="89"/>
  <c r="B6" i="89" s="1"/>
  <c r="C7" i="89"/>
  <c r="B7" i="89" s="1"/>
  <c r="C8" i="89"/>
  <c r="B8" i="89" s="1"/>
  <c r="C9" i="89"/>
  <c r="B9" i="89" s="1"/>
  <c r="C10" i="89"/>
  <c r="B10" i="89" s="1"/>
  <c r="C11" i="89"/>
  <c r="B11" i="89" s="1"/>
  <c r="C12" i="89"/>
  <c r="B12" i="89" s="1"/>
  <c r="C13" i="89"/>
  <c r="B13" i="89" s="1"/>
  <c r="C14" i="89"/>
  <c r="B14" i="89" s="1"/>
  <c r="C15" i="89"/>
  <c r="B15" i="89" s="1"/>
  <c r="C16" i="89"/>
  <c r="B16" i="89" s="1"/>
  <c r="C17" i="89"/>
  <c r="B17" i="89" s="1"/>
  <c r="C18" i="89"/>
  <c r="B18" i="89" s="1"/>
  <c r="C19" i="89"/>
  <c r="B19" i="89" s="1"/>
  <c r="C20" i="89"/>
  <c r="B20" i="89" s="1"/>
  <c r="C21" i="89"/>
  <c r="B21" i="89" s="1"/>
  <c r="C22" i="89"/>
  <c r="B22" i="89" s="1"/>
  <c r="C23" i="89"/>
  <c r="B23" i="89" s="1"/>
  <c r="C24" i="89"/>
  <c r="B24" i="89" s="1"/>
  <c r="C25" i="89"/>
  <c r="B25" i="89" s="1"/>
  <c r="C26" i="89"/>
  <c r="B26" i="89" s="1"/>
  <c r="C27" i="89"/>
  <c r="B27" i="89" s="1"/>
  <c r="C28" i="89"/>
  <c r="B28" i="89" s="1"/>
  <c r="C29" i="89"/>
  <c r="B29" i="89" s="1"/>
  <c r="C30" i="89"/>
  <c r="B30" i="89" s="1"/>
  <c r="C31" i="89"/>
  <c r="B31" i="89" s="1"/>
  <c r="C32" i="89"/>
  <c r="B32" i="89" s="1"/>
  <c r="C33" i="89"/>
  <c r="B33" i="89" s="1"/>
  <c r="C34" i="89"/>
  <c r="B34" i="89" s="1"/>
  <c r="C35" i="89"/>
  <c r="B35" i="89" s="1"/>
  <c r="C36" i="89"/>
  <c r="B36" i="89" s="1"/>
  <c r="C37" i="89"/>
  <c r="B37" i="89" s="1"/>
  <c r="C38" i="89"/>
  <c r="B38" i="89" s="1"/>
  <c r="C39" i="89"/>
  <c r="B39" i="89" s="1"/>
  <c r="C40" i="89"/>
  <c r="B40" i="89" s="1"/>
  <c r="C41" i="89"/>
  <c r="B41" i="89" s="1"/>
  <c r="C42" i="89"/>
  <c r="B42" i="89" s="1"/>
  <c r="C43" i="89"/>
  <c r="B43" i="89" s="1"/>
  <c r="C44" i="89"/>
  <c r="B44" i="89" s="1"/>
  <c r="C45" i="89"/>
  <c r="B45" i="89" s="1"/>
  <c r="C46" i="89"/>
  <c r="B46" i="89" s="1"/>
  <c r="C47" i="89"/>
  <c r="B47" i="89" s="1"/>
  <c r="C48" i="89"/>
  <c r="B48" i="89" s="1"/>
  <c r="C49" i="89"/>
  <c r="B49" i="89" s="1"/>
  <c r="C50" i="89"/>
  <c r="B50" i="89" s="1"/>
  <c r="C5" i="89"/>
  <c r="C6" i="88"/>
  <c r="C7"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33" i="88"/>
  <c r="C34" i="88"/>
  <c r="C35" i="88"/>
  <c r="C36" i="88"/>
  <c r="C37" i="88"/>
  <c r="C38" i="88"/>
  <c r="C39" i="88"/>
  <c r="C40" i="88"/>
  <c r="C41" i="88"/>
  <c r="C42" i="88"/>
  <c r="C43" i="88"/>
  <c r="C44" i="88"/>
  <c r="C45" i="88"/>
  <c r="C46" i="88"/>
  <c r="C47" i="88"/>
  <c r="C48" i="88"/>
  <c r="C49" i="88"/>
  <c r="C50" i="88"/>
  <c r="C5" i="88"/>
  <c r="C6" i="87"/>
  <c r="C7" i="87"/>
  <c r="C8" i="87"/>
  <c r="C9" i="87"/>
  <c r="C10" i="87"/>
  <c r="C11" i="87"/>
  <c r="C12" i="87"/>
  <c r="C13" i="87"/>
  <c r="C14" i="87"/>
  <c r="C15" i="87"/>
  <c r="C16" i="87"/>
  <c r="C17" i="87"/>
  <c r="C18" i="87"/>
  <c r="C19" i="87"/>
  <c r="C20" i="87"/>
  <c r="C21" i="87"/>
  <c r="C22" i="87"/>
  <c r="C23" i="87"/>
  <c r="C24" i="87"/>
  <c r="C25" i="87"/>
  <c r="C26" i="87"/>
  <c r="C27" i="87"/>
  <c r="C28" i="87"/>
  <c r="C29" i="87"/>
  <c r="C30" i="87"/>
  <c r="C31" i="87"/>
  <c r="C32" i="87"/>
  <c r="C33" i="87"/>
  <c r="C34" i="87"/>
  <c r="C35" i="87"/>
  <c r="C36" i="87"/>
  <c r="C37" i="87"/>
  <c r="C38" i="87"/>
  <c r="C39" i="87"/>
  <c r="C40" i="87"/>
  <c r="C41" i="87"/>
  <c r="C42" i="87"/>
  <c r="C43" i="87"/>
  <c r="C44" i="87"/>
  <c r="C45" i="87"/>
  <c r="C46" i="87"/>
  <c r="C47" i="87"/>
  <c r="C48" i="87"/>
  <c r="C49" i="87"/>
  <c r="C50" i="87"/>
  <c r="C5" i="87"/>
  <c r="C6" i="86"/>
  <c r="C7" i="86"/>
  <c r="C8" i="86"/>
  <c r="C9" i="86"/>
  <c r="C10" i="86"/>
  <c r="C11" i="86"/>
  <c r="C12" i="86"/>
  <c r="C13" i="86"/>
  <c r="C14" i="86"/>
  <c r="C15" i="86"/>
  <c r="C16" i="86"/>
  <c r="C17" i="86"/>
  <c r="C18" i="86"/>
  <c r="C19" i="86"/>
  <c r="C20" i="86"/>
  <c r="C21" i="86"/>
  <c r="C22" i="86"/>
  <c r="C23" i="86"/>
  <c r="C24" i="86"/>
  <c r="C25" i="86"/>
  <c r="C26" i="86"/>
  <c r="C27" i="86"/>
  <c r="C28" i="86"/>
  <c r="C29" i="86"/>
  <c r="C30" i="86"/>
  <c r="C31" i="86"/>
  <c r="C32" i="86"/>
  <c r="C33" i="86"/>
  <c r="C34" i="86"/>
  <c r="C35" i="86"/>
  <c r="C36" i="86"/>
  <c r="C37" i="86"/>
  <c r="C38" i="86"/>
  <c r="C39" i="86"/>
  <c r="C40" i="86"/>
  <c r="C41" i="86"/>
  <c r="C42" i="86"/>
  <c r="C43" i="86"/>
  <c r="C44" i="86"/>
  <c r="C45" i="86"/>
  <c r="C46" i="86"/>
  <c r="C47" i="86"/>
  <c r="C48" i="86"/>
  <c r="C49" i="86"/>
  <c r="C50" i="86"/>
  <c r="C5" i="86"/>
  <c r="C6" i="84"/>
  <c r="C7" i="84"/>
  <c r="C8" i="84"/>
  <c r="C9" i="84"/>
  <c r="C10" i="84"/>
  <c r="C11" i="84"/>
  <c r="C12" i="84"/>
  <c r="C13" i="84"/>
  <c r="C14" i="84"/>
  <c r="C15" i="84"/>
  <c r="C16" i="84"/>
  <c r="C17" i="84"/>
  <c r="C18" i="84"/>
  <c r="C19" i="84"/>
  <c r="C20" i="84"/>
  <c r="C21" i="84"/>
  <c r="C22" i="84"/>
  <c r="C23" i="84"/>
  <c r="C24" i="84"/>
  <c r="C25" i="84"/>
  <c r="C26" i="84"/>
  <c r="C27" i="84"/>
  <c r="C28" i="84"/>
  <c r="C29" i="84"/>
  <c r="C30" i="84"/>
  <c r="C31" i="84"/>
  <c r="C32" i="84"/>
  <c r="C33" i="84"/>
  <c r="C34" i="84"/>
  <c r="C35" i="84"/>
  <c r="C36" i="84"/>
  <c r="C37" i="84"/>
  <c r="C38" i="84"/>
  <c r="C39" i="84"/>
  <c r="C40" i="84"/>
  <c r="C41" i="84"/>
  <c r="C42" i="84"/>
  <c r="C43" i="84"/>
  <c r="C44" i="84"/>
  <c r="C45" i="84"/>
  <c r="C46" i="84"/>
  <c r="C47" i="84"/>
  <c r="C48" i="84"/>
  <c r="C49" i="84"/>
  <c r="C50" i="84"/>
  <c r="C5" i="84"/>
  <c r="C6" i="85"/>
  <c r="C7" i="85"/>
  <c r="C8" i="85"/>
  <c r="C9" i="85"/>
  <c r="C10" i="85"/>
  <c r="C11" i="85"/>
  <c r="C12" i="85"/>
  <c r="C13" i="85"/>
  <c r="C14" i="85"/>
  <c r="C15" i="85"/>
  <c r="C16" i="85"/>
  <c r="C17" i="85"/>
  <c r="C18" i="85"/>
  <c r="C19" i="85"/>
  <c r="C20" i="85"/>
  <c r="C21" i="85"/>
  <c r="C22" i="85"/>
  <c r="C23" i="85"/>
  <c r="C24" i="85"/>
  <c r="C25" i="85"/>
  <c r="C26" i="85"/>
  <c r="C27" i="85"/>
  <c r="C28" i="85"/>
  <c r="C29" i="85"/>
  <c r="C30" i="85"/>
  <c r="C31" i="85"/>
  <c r="C32" i="85"/>
  <c r="C33" i="85"/>
  <c r="C34" i="85"/>
  <c r="C35" i="85"/>
  <c r="C36" i="85"/>
  <c r="C37" i="85"/>
  <c r="C38" i="85"/>
  <c r="C39" i="85"/>
  <c r="C40" i="85"/>
  <c r="C41" i="85"/>
  <c r="C42" i="85"/>
  <c r="C43" i="85"/>
  <c r="C44" i="85"/>
  <c r="C45" i="85"/>
  <c r="C46" i="85"/>
  <c r="C47" i="85"/>
  <c r="C48" i="85"/>
  <c r="C49" i="85"/>
  <c r="C50" i="85"/>
  <c r="C5" i="85"/>
  <c r="J8" i="1"/>
  <c r="J9" i="1"/>
  <c r="J10" i="1"/>
  <c r="J11" i="1"/>
  <c r="J12" i="1"/>
  <c r="J13" i="1"/>
  <c r="J14" i="1"/>
  <c r="C259" i="1" l="1"/>
  <c r="C258" i="1"/>
  <c r="C257" i="1"/>
  <c r="C256" i="1"/>
  <c r="C255" i="1"/>
  <c r="C254" i="1"/>
  <c r="C243" i="1"/>
  <c r="C242" i="1"/>
  <c r="C241" i="1"/>
  <c r="C240" i="1"/>
  <c r="C239" i="1"/>
  <c r="C238" i="1"/>
  <c r="C237" i="1"/>
  <c r="C236" i="1"/>
  <c r="C235" i="1"/>
  <c r="C234" i="1"/>
  <c r="C233" i="1"/>
  <c r="C232" i="1"/>
  <c r="C230" i="1"/>
  <c r="C229" i="1"/>
  <c r="C228" i="1"/>
  <c r="C227" i="1"/>
  <c r="C226" i="1"/>
  <c r="C225" i="1"/>
  <c r="C224" i="1"/>
  <c r="C223" i="1"/>
  <c r="C222" i="1"/>
  <c r="C221" i="1"/>
  <c r="C220" i="1"/>
  <c r="C219" i="1"/>
  <c r="C218" i="1"/>
  <c r="C217" i="1"/>
  <c r="C216" i="1"/>
  <c r="C215" i="1"/>
  <c r="C210" i="1"/>
  <c r="C206" i="1"/>
  <c r="C202" i="1"/>
  <c r="C198" i="1"/>
  <c r="C194" i="1"/>
  <c r="C190" i="1"/>
  <c r="C186" i="1"/>
  <c r="C180" i="1"/>
  <c r="C176" i="1"/>
  <c r="C172" i="1"/>
  <c r="C168" i="1"/>
  <c r="C164" i="1"/>
  <c r="C160" i="1"/>
  <c r="C156" i="1"/>
  <c r="C152" i="1"/>
  <c r="C146" i="1"/>
  <c r="C142" i="1"/>
  <c r="C138" i="1"/>
  <c r="C134" i="1"/>
  <c r="C130" i="1"/>
  <c r="C126" i="1"/>
  <c r="C79" i="1"/>
  <c r="C75" i="1"/>
  <c r="C71" i="1"/>
  <c r="C67" i="1"/>
  <c r="C63" i="1"/>
  <c r="C59" i="1"/>
  <c r="C55" i="1"/>
  <c r="C50" i="1"/>
  <c r="C46" i="1"/>
  <c r="C42" i="1"/>
  <c r="C38" i="1"/>
  <c r="C34" i="1"/>
  <c r="C30" i="1"/>
  <c r="C26" i="1"/>
  <c r="C6" i="121"/>
  <c r="B6" i="121" s="1"/>
  <c r="A6" i="121" s="1"/>
  <c r="C7" i="121"/>
  <c r="B7" i="121" s="1"/>
  <c r="A7" i="121" s="1"/>
  <c r="C8" i="121"/>
  <c r="B8" i="121" s="1"/>
  <c r="A8" i="121" s="1"/>
  <c r="C9" i="121"/>
  <c r="B9" i="121" s="1"/>
  <c r="A9" i="121" s="1"/>
  <c r="C10" i="121"/>
  <c r="B10" i="121" s="1"/>
  <c r="A10" i="121" s="1"/>
  <c r="C11" i="121"/>
  <c r="B11" i="121" s="1"/>
  <c r="A11" i="121" s="1"/>
  <c r="C12" i="121"/>
  <c r="B12" i="121" s="1"/>
  <c r="A12" i="121" s="1"/>
  <c r="C13" i="121"/>
  <c r="B13" i="121" s="1"/>
  <c r="A13" i="121" s="1"/>
  <c r="C14" i="121"/>
  <c r="B14" i="121" s="1"/>
  <c r="A14" i="121" s="1"/>
  <c r="C15" i="121"/>
  <c r="B15" i="121" s="1"/>
  <c r="A15" i="121" s="1"/>
  <c r="C16" i="121"/>
  <c r="B16" i="121" s="1"/>
  <c r="A16" i="121" s="1"/>
  <c r="C17" i="121"/>
  <c r="B17" i="121" s="1"/>
  <c r="A17" i="121" s="1"/>
  <c r="C18" i="121"/>
  <c r="B18" i="121" s="1"/>
  <c r="A18" i="121" s="1"/>
  <c r="C19" i="121"/>
  <c r="B19" i="121" s="1"/>
  <c r="A19" i="121" s="1"/>
  <c r="C20" i="121"/>
  <c r="B20" i="121" s="1"/>
  <c r="A20" i="121" s="1"/>
  <c r="C21" i="121"/>
  <c r="B21" i="121" s="1"/>
  <c r="A21" i="121" s="1"/>
  <c r="C22" i="121"/>
  <c r="B22" i="121" s="1"/>
  <c r="A22" i="121" s="1"/>
  <c r="C23" i="121"/>
  <c r="B23" i="121" s="1"/>
  <c r="A23" i="121" s="1"/>
  <c r="C24" i="121"/>
  <c r="B24" i="121" s="1"/>
  <c r="A24" i="121" s="1"/>
  <c r="C25" i="121"/>
  <c r="B25" i="121" s="1"/>
  <c r="A25" i="121" s="1"/>
  <c r="C26" i="121"/>
  <c r="B26" i="121" s="1"/>
  <c r="A26" i="121" s="1"/>
  <c r="C27" i="121"/>
  <c r="B27" i="121" s="1"/>
  <c r="A27" i="121" s="1"/>
  <c r="C28" i="121"/>
  <c r="B28" i="121" s="1"/>
  <c r="A28" i="121" s="1"/>
  <c r="C29" i="121"/>
  <c r="B29" i="121" s="1"/>
  <c r="A29" i="121" s="1"/>
  <c r="C30" i="121"/>
  <c r="B30" i="121" s="1"/>
  <c r="A30" i="121" s="1"/>
  <c r="C31" i="121"/>
  <c r="B31" i="121" s="1"/>
  <c r="A31" i="121" s="1"/>
  <c r="C32" i="121"/>
  <c r="B32" i="121" s="1"/>
  <c r="A32" i="121" s="1"/>
  <c r="C33" i="121"/>
  <c r="B33" i="121" s="1"/>
  <c r="A33" i="121" s="1"/>
  <c r="C34" i="121"/>
  <c r="B34" i="121" s="1"/>
  <c r="A34" i="121" s="1"/>
  <c r="C35" i="121"/>
  <c r="B35" i="121" s="1"/>
  <c r="A35" i="121" s="1"/>
  <c r="C36" i="121"/>
  <c r="B36" i="121" s="1"/>
  <c r="A36" i="121" s="1"/>
  <c r="C37" i="121"/>
  <c r="B37" i="121" s="1"/>
  <c r="A37" i="121" s="1"/>
  <c r="C38" i="121"/>
  <c r="B38" i="121" s="1"/>
  <c r="A38" i="121" s="1"/>
  <c r="C39" i="121"/>
  <c r="B39" i="121" s="1"/>
  <c r="A39" i="121" s="1"/>
  <c r="C40" i="121"/>
  <c r="B40" i="121" s="1"/>
  <c r="A40" i="121" s="1"/>
  <c r="C41" i="121"/>
  <c r="B41" i="121" s="1"/>
  <c r="A41" i="121" s="1"/>
  <c r="C42" i="121"/>
  <c r="B42" i="121" s="1"/>
  <c r="A42" i="121" s="1"/>
  <c r="C43" i="121"/>
  <c r="B43" i="121" s="1"/>
  <c r="A43" i="121" s="1"/>
  <c r="C44" i="121"/>
  <c r="B44" i="121" s="1"/>
  <c r="A44" i="121" s="1"/>
  <c r="C45" i="121"/>
  <c r="B45" i="121" s="1"/>
  <c r="A45" i="121" s="1"/>
  <c r="C46" i="121"/>
  <c r="B46" i="121" s="1"/>
  <c r="A46" i="121" s="1"/>
  <c r="C47" i="121"/>
  <c r="B47" i="121" s="1"/>
  <c r="A47" i="121" s="1"/>
  <c r="C48" i="121"/>
  <c r="B48" i="121" s="1"/>
  <c r="A48" i="121" s="1"/>
  <c r="C49" i="121"/>
  <c r="B49" i="121" s="1"/>
  <c r="A49" i="121" s="1"/>
  <c r="C50" i="121"/>
  <c r="B50" i="121" s="1"/>
  <c r="A50" i="121" s="1"/>
  <c r="C5" i="121"/>
  <c r="B5" i="121" s="1"/>
  <c r="C6" i="120"/>
  <c r="B6" i="120" s="1"/>
  <c r="A6" i="120" s="1"/>
  <c r="C7" i="120"/>
  <c r="B7" i="120" s="1"/>
  <c r="A7" i="120" s="1"/>
  <c r="C8" i="120"/>
  <c r="B8" i="120" s="1"/>
  <c r="A8" i="120" s="1"/>
  <c r="C9" i="120"/>
  <c r="B9" i="120" s="1"/>
  <c r="A9" i="120" s="1"/>
  <c r="C10" i="120"/>
  <c r="B10" i="120" s="1"/>
  <c r="A10" i="120" s="1"/>
  <c r="C11" i="120"/>
  <c r="B11" i="120" s="1"/>
  <c r="A11" i="120" s="1"/>
  <c r="C12" i="120"/>
  <c r="B12" i="120" s="1"/>
  <c r="A12" i="120" s="1"/>
  <c r="C13" i="120"/>
  <c r="B13" i="120" s="1"/>
  <c r="A13" i="120" s="1"/>
  <c r="C14" i="120"/>
  <c r="B14" i="120" s="1"/>
  <c r="A14" i="120" s="1"/>
  <c r="C15" i="120"/>
  <c r="B15" i="120" s="1"/>
  <c r="A15" i="120" s="1"/>
  <c r="C16" i="120"/>
  <c r="B16" i="120" s="1"/>
  <c r="A16" i="120" s="1"/>
  <c r="C17" i="120"/>
  <c r="B17" i="120" s="1"/>
  <c r="A17" i="120" s="1"/>
  <c r="C18" i="120"/>
  <c r="B18" i="120" s="1"/>
  <c r="A18" i="120" s="1"/>
  <c r="C19" i="120"/>
  <c r="B19" i="120" s="1"/>
  <c r="A19" i="120" s="1"/>
  <c r="C20" i="120"/>
  <c r="B20" i="120" s="1"/>
  <c r="A20" i="120" s="1"/>
  <c r="C21" i="120"/>
  <c r="B21" i="120" s="1"/>
  <c r="A21" i="120" s="1"/>
  <c r="C22" i="120"/>
  <c r="B22" i="120" s="1"/>
  <c r="A22" i="120" s="1"/>
  <c r="C23" i="120"/>
  <c r="B23" i="120" s="1"/>
  <c r="A23" i="120" s="1"/>
  <c r="C24" i="120"/>
  <c r="B24" i="120" s="1"/>
  <c r="A24" i="120" s="1"/>
  <c r="C25" i="120"/>
  <c r="B25" i="120" s="1"/>
  <c r="A25" i="120" s="1"/>
  <c r="C26" i="120"/>
  <c r="B26" i="120" s="1"/>
  <c r="A26" i="120" s="1"/>
  <c r="C27" i="120"/>
  <c r="B27" i="120" s="1"/>
  <c r="A27" i="120" s="1"/>
  <c r="C28" i="120"/>
  <c r="B28" i="120" s="1"/>
  <c r="A28" i="120" s="1"/>
  <c r="C29" i="120"/>
  <c r="B29" i="120" s="1"/>
  <c r="A29" i="120" s="1"/>
  <c r="C30" i="120"/>
  <c r="B30" i="120" s="1"/>
  <c r="A30" i="120" s="1"/>
  <c r="C31" i="120"/>
  <c r="B31" i="120" s="1"/>
  <c r="A31" i="120" s="1"/>
  <c r="C32" i="120"/>
  <c r="B32" i="120" s="1"/>
  <c r="A32" i="120" s="1"/>
  <c r="C33" i="120"/>
  <c r="B33" i="120" s="1"/>
  <c r="A33" i="120" s="1"/>
  <c r="C34" i="120"/>
  <c r="B34" i="120" s="1"/>
  <c r="A34" i="120" s="1"/>
  <c r="C35" i="120"/>
  <c r="B35" i="120" s="1"/>
  <c r="A35" i="120" s="1"/>
  <c r="C36" i="120"/>
  <c r="B36" i="120" s="1"/>
  <c r="A36" i="120" s="1"/>
  <c r="C37" i="120"/>
  <c r="B37" i="120" s="1"/>
  <c r="A37" i="120" s="1"/>
  <c r="C38" i="120"/>
  <c r="B38" i="120" s="1"/>
  <c r="A38" i="120" s="1"/>
  <c r="C39" i="120"/>
  <c r="B39" i="120" s="1"/>
  <c r="A39" i="120" s="1"/>
  <c r="C40" i="120"/>
  <c r="B40" i="120" s="1"/>
  <c r="A40" i="120" s="1"/>
  <c r="C41" i="120"/>
  <c r="B41" i="120" s="1"/>
  <c r="A41" i="120" s="1"/>
  <c r="C42" i="120"/>
  <c r="B42" i="120" s="1"/>
  <c r="A42" i="120" s="1"/>
  <c r="C43" i="120"/>
  <c r="B43" i="120" s="1"/>
  <c r="A43" i="120" s="1"/>
  <c r="C44" i="120"/>
  <c r="B44" i="120" s="1"/>
  <c r="A44" i="120" s="1"/>
  <c r="C45" i="120"/>
  <c r="B45" i="120" s="1"/>
  <c r="A45" i="120" s="1"/>
  <c r="C46" i="120"/>
  <c r="B46" i="120" s="1"/>
  <c r="A46" i="120" s="1"/>
  <c r="C47" i="120"/>
  <c r="B47" i="120" s="1"/>
  <c r="A47" i="120" s="1"/>
  <c r="C48" i="120"/>
  <c r="B48" i="120" s="1"/>
  <c r="A48" i="120" s="1"/>
  <c r="C49" i="120"/>
  <c r="B49" i="120" s="1"/>
  <c r="A49" i="120" s="1"/>
  <c r="C50" i="120"/>
  <c r="B50" i="120" s="1"/>
  <c r="A50" i="120" s="1"/>
  <c r="C5" i="120"/>
  <c r="C6" i="118"/>
  <c r="B6" i="118" s="1"/>
  <c r="A6" i="118" s="1"/>
  <c r="C7" i="118"/>
  <c r="B7" i="118" s="1"/>
  <c r="A7" i="118" s="1"/>
  <c r="C8" i="118"/>
  <c r="B8" i="118" s="1"/>
  <c r="A8" i="118" s="1"/>
  <c r="C9" i="118"/>
  <c r="B9" i="118" s="1"/>
  <c r="A9" i="118" s="1"/>
  <c r="C10" i="118"/>
  <c r="B10" i="118" s="1"/>
  <c r="A10" i="118" s="1"/>
  <c r="C11" i="118"/>
  <c r="B11" i="118" s="1"/>
  <c r="A11" i="118" s="1"/>
  <c r="C12" i="118"/>
  <c r="B12" i="118" s="1"/>
  <c r="A12" i="118" s="1"/>
  <c r="C13" i="118"/>
  <c r="B13" i="118" s="1"/>
  <c r="A13" i="118" s="1"/>
  <c r="C14" i="118"/>
  <c r="B14" i="118" s="1"/>
  <c r="A14" i="118" s="1"/>
  <c r="C15" i="118"/>
  <c r="B15" i="118" s="1"/>
  <c r="A15" i="118" s="1"/>
  <c r="C16" i="118"/>
  <c r="B16" i="118" s="1"/>
  <c r="A16" i="118" s="1"/>
  <c r="C17" i="118"/>
  <c r="B17" i="118" s="1"/>
  <c r="A17" i="118" s="1"/>
  <c r="C18" i="118"/>
  <c r="B18" i="118" s="1"/>
  <c r="A18" i="118" s="1"/>
  <c r="C19" i="118"/>
  <c r="B19" i="118" s="1"/>
  <c r="A19" i="118" s="1"/>
  <c r="C20" i="118"/>
  <c r="B20" i="118" s="1"/>
  <c r="A20" i="118" s="1"/>
  <c r="C21" i="118"/>
  <c r="B21" i="118" s="1"/>
  <c r="A21" i="118" s="1"/>
  <c r="C22" i="118"/>
  <c r="B22" i="118" s="1"/>
  <c r="A22" i="118" s="1"/>
  <c r="C23" i="118"/>
  <c r="B23" i="118" s="1"/>
  <c r="A23" i="118" s="1"/>
  <c r="C24" i="118"/>
  <c r="B24" i="118" s="1"/>
  <c r="A24" i="118" s="1"/>
  <c r="C25" i="118"/>
  <c r="B25" i="118" s="1"/>
  <c r="A25" i="118" s="1"/>
  <c r="C26" i="118"/>
  <c r="B26" i="118" s="1"/>
  <c r="A26" i="118" s="1"/>
  <c r="C27" i="118"/>
  <c r="B27" i="118" s="1"/>
  <c r="A27" i="118" s="1"/>
  <c r="C28" i="118"/>
  <c r="B28" i="118" s="1"/>
  <c r="A28" i="118" s="1"/>
  <c r="C29" i="118"/>
  <c r="B29" i="118" s="1"/>
  <c r="A29" i="118" s="1"/>
  <c r="C30" i="118"/>
  <c r="B30" i="118" s="1"/>
  <c r="A30" i="118" s="1"/>
  <c r="C31" i="118"/>
  <c r="B31" i="118" s="1"/>
  <c r="A31" i="118" s="1"/>
  <c r="C32" i="118"/>
  <c r="B32" i="118" s="1"/>
  <c r="A32" i="118" s="1"/>
  <c r="C33" i="118"/>
  <c r="B33" i="118" s="1"/>
  <c r="A33" i="118" s="1"/>
  <c r="C34" i="118"/>
  <c r="B34" i="118" s="1"/>
  <c r="A34" i="118" s="1"/>
  <c r="C35" i="118"/>
  <c r="B35" i="118" s="1"/>
  <c r="A35" i="118" s="1"/>
  <c r="C36" i="118"/>
  <c r="B36" i="118" s="1"/>
  <c r="A36" i="118" s="1"/>
  <c r="C37" i="118"/>
  <c r="B37" i="118" s="1"/>
  <c r="A37" i="118" s="1"/>
  <c r="C38" i="118"/>
  <c r="B38" i="118" s="1"/>
  <c r="A38" i="118" s="1"/>
  <c r="C39" i="118"/>
  <c r="B39" i="118" s="1"/>
  <c r="A39" i="118" s="1"/>
  <c r="C40" i="118"/>
  <c r="B40" i="118" s="1"/>
  <c r="A40" i="118" s="1"/>
  <c r="C41" i="118"/>
  <c r="B41" i="118" s="1"/>
  <c r="A41" i="118" s="1"/>
  <c r="C42" i="118"/>
  <c r="B42" i="118" s="1"/>
  <c r="A42" i="118" s="1"/>
  <c r="C43" i="118"/>
  <c r="B43" i="118" s="1"/>
  <c r="A43" i="118" s="1"/>
  <c r="C44" i="118"/>
  <c r="B44" i="118" s="1"/>
  <c r="A44" i="118" s="1"/>
  <c r="C45" i="118"/>
  <c r="B45" i="118" s="1"/>
  <c r="A45" i="118" s="1"/>
  <c r="C46" i="118"/>
  <c r="B46" i="118" s="1"/>
  <c r="A46" i="118" s="1"/>
  <c r="C47" i="118"/>
  <c r="B47" i="118" s="1"/>
  <c r="A47" i="118" s="1"/>
  <c r="C48" i="118"/>
  <c r="B48" i="118" s="1"/>
  <c r="A48" i="118" s="1"/>
  <c r="C49" i="118"/>
  <c r="B49" i="118" s="1"/>
  <c r="A49" i="118" s="1"/>
  <c r="C50" i="118"/>
  <c r="B50" i="118" s="1"/>
  <c r="A50" i="118" s="1"/>
  <c r="C5" i="118"/>
  <c r="B5" i="118" s="1"/>
  <c r="C6" i="117"/>
  <c r="B6" i="117" s="1"/>
  <c r="A6" i="117" s="1"/>
  <c r="C7" i="117"/>
  <c r="B7" i="117" s="1"/>
  <c r="A7" i="117" s="1"/>
  <c r="C8" i="117"/>
  <c r="B8" i="117" s="1"/>
  <c r="A8" i="117" s="1"/>
  <c r="C9" i="117"/>
  <c r="B9" i="117" s="1"/>
  <c r="A9" i="117" s="1"/>
  <c r="C10" i="117"/>
  <c r="B10" i="117" s="1"/>
  <c r="A10" i="117" s="1"/>
  <c r="C11" i="117"/>
  <c r="B11" i="117" s="1"/>
  <c r="A11" i="117" s="1"/>
  <c r="C12" i="117"/>
  <c r="B12" i="117" s="1"/>
  <c r="A12" i="117" s="1"/>
  <c r="C13" i="117"/>
  <c r="B13" i="117" s="1"/>
  <c r="A13" i="117" s="1"/>
  <c r="C14" i="117"/>
  <c r="B14" i="117" s="1"/>
  <c r="A14" i="117" s="1"/>
  <c r="C15" i="117"/>
  <c r="B15" i="117" s="1"/>
  <c r="A15" i="117" s="1"/>
  <c r="C16" i="117"/>
  <c r="B16" i="117" s="1"/>
  <c r="A16" i="117" s="1"/>
  <c r="C17" i="117"/>
  <c r="B17" i="117" s="1"/>
  <c r="A17" i="117" s="1"/>
  <c r="C18" i="117"/>
  <c r="B18" i="117" s="1"/>
  <c r="A18" i="117" s="1"/>
  <c r="C19" i="117"/>
  <c r="B19" i="117" s="1"/>
  <c r="A19" i="117" s="1"/>
  <c r="C20" i="117"/>
  <c r="B20" i="117" s="1"/>
  <c r="A20" i="117" s="1"/>
  <c r="C21" i="117"/>
  <c r="B21" i="117" s="1"/>
  <c r="A21" i="117" s="1"/>
  <c r="C22" i="117"/>
  <c r="B22" i="117" s="1"/>
  <c r="A22" i="117" s="1"/>
  <c r="C23" i="117"/>
  <c r="B23" i="117" s="1"/>
  <c r="A23" i="117" s="1"/>
  <c r="C24" i="117"/>
  <c r="B24" i="117" s="1"/>
  <c r="A24" i="117" s="1"/>
  <c r="C25" i="117"/>
  <c r="B25" i="117" s="1"/>
  <c r="A25" i="117" s="1"/>
  <c r="C26" i="117"/>
  <c r="B26" i="117" s="1"/>
  <c r="A26" i="117" s="1"/>
  <c r="C27" i="117"/>
  <c r="B27" i="117" s="1"/>
  <c r="A27" i="117" s="1"/>
  <c r="C28" i="117"/>
  <c r="B28" i="117" s="1"/>
  <c r="A28" i="117" s="1"/>
  <c r="C29" i="117"/>
  <c r="B29" i="117" s="1"/>
  <c r="A29" i="117" s="1"/>
  <c r="C30" i="117"/>
  <c r="B30" i="117" s="1"/>
  <c r="A30" i="117" s="1"/>
  <c r="C31" i="117"/>
  <c r="B31" i="117" s="1"/>
  <c r="A31" i="117" s="1"/>
  <c r="C32" i="117"/>
  <c r="B32" i="117" s="1"/>
  <c r="A32" i="117" s="1"/>
  <c r="C33" i="117"/>
  <c r="B33" i="117" s="1"/>
  <c r="A33" i="117" s="1"/>
  <c r="C34" i="117"/>
  <c r="B34" i="117" s="1"/>
  <c r="A34" i="117" s="1"/>
  <c r="C35" i="117"/>
  <c r="B35" i="117" s="1"/>
  <c r="A35" i="117" s="1"/>
  <c r="C36" i="117"/>
  <c r="B36" i="117" s="1"/>
  <c r="A36" i="117" s="1"/>
  <c r="C37" i="117"/>
  <c r="B37" i="117" s="1"/>
  <c r="A37" i="117" s="1"/>
  <c r="C38" i="117"/>
  <c r="B38" i="117" s="1"/>
  <c r="A38" i="117" s="1"/>
  <c r="C39" i="117"/>
  <c r="B39" i="117" s="1"/>
  <c r="A39" i="117" s="1"/>
  <c r="C40" i="117"/>
  <c r="B40" i="117" s="1"/>
  <c r="A40" i="117" s="1"/>
  <c r="C41" i="117"/>
  <c r="B41" i="117" s="1"/>
  <c r="A41" i="117" s="1"/>
  <c r="C42" i="117"/>
  <c r="B42" i="117" s="1"/>
  <c r="A42" i="117" s="1"/>
  <c r="C43" i="117"/>
  <c r="B43" i="117" s="1"/>
  <c r="A43" i="117" s="1"/>
  <c r="C44" i="117"/>
  <c r="B44" i="117" s="1"/>
  <c r="A44" i="117" s="1"/>
  <c r="C45" i="117"/>
  <c r="B45" i="117" s="1"/>
  <c r="A45" i="117" s="1"/>
  <c r="C46" i="117"/>
  <c r="B46" i="117" s="1"/>
  <c r="A46" i="117" s="1"/>
  <c r="C47" i="117"/>
  <c r="B47" i="117" s="1"/>
  <c r="A47" i="117" s="1"/>
  <c r="C48" i="117"/>
  <c r="B48" i="117" s="1"/>
  <c r="A48" i="117" s="1"/>
  <c r="C49" i="117"/>
  <c r="B49" i="117" s="1"/>
  <c r="A49" i="117" s="1"/>
  <c r="C50" i="117"/>
  <c r="B50" i="117" s="1"/>
  <c r="A50" i="117" s="1"/>
  <c r="C5" i="117"/>
  <c r="B5" i="117" s="1"/>
  <c r="C6" i="116"/>
  <c r="B6" i="116" s="1"/>
  <c r="A6" i="116" s="1"/>
  <c r="C7" i="116"/>
  <c r="B7" i="116" s="1"/>
  <c r="A7" i="116" s="1"/>
  <c r="C8" i="116"/>
  <c r="B8" i="116" s="1"/>
  <c r="A8" i="116" s="1"/>
  <c r="C9" i="116"/>
  <c r="B9" i="116" s="1"/>
  <c r="A9" i="116" s="1"/>
  <c r="C10" i="116"/>
  <c r="B10" i="116" s="1"/>
  <c r="A10" i="116" s="1"/>
  <c r="C11" i="116"/>
  <c r="B11" i="116" s="1"/>
  <c r="A11" i="116" s="1"/>
  <c r="C12" i="116"/>
  <c r="B12" i="116" s="1"/>
  <c r="A12" i="116" s="1"/>
  <c r="C13" i="116"/>
  <c r="B13" i="116" s="1"/>
  <c r="A13" i="116" s="1"/>
  <c r="C14" i="116"/>
  <c r="B14" i="116" s="1"/>
  <c r="A14" i="116" s="1"/>
  <c r="C15" i="116"/>
  <c r="B15" i="116" s="1"/>
  <c r="A15" i="116" s="1"/>
  <c r="C16" i="116"/>
  <c r="B16" i="116" s="1"/>
  <c r="A16" i="116" s="1"/>
  <c r="C17" i="116"/>
  <c r="B17" i="116" s="1"/>
  <c r="A17" i="116" s="1"/>
  <c r="C18" i="116"/>
  <c r="B18" i="116" s="1"/>
  <c r="A18" i="116" s="1"/>
  <c r="C19" i="116"/>
  <c r="B19" i="116" s="1"/>
  <c r="A19" i="116" s="1"/>
  <c r="C20" i="116"/>
  <c r="B20" i="116" s="1"/>
  <c r="A20" i="116" s="1"/>
  <c r="C21" i="116"/>
  <c r="B21" i="116" s="1"/>
  <c r="A21" i="116" s="1"/>
  <c r="C22" i="116"/>
  <c r="B22" i="116" s="1"/>
  <c r="A22" i="116" s="1"/>
  <c r="C23" i="116"/>
  <c r="B23" i="116" s="1"/>
  <c r="A23" i="116" s="1"/>
  <c r="C24" i="116"/>
  <c r="B24" i="116" s="1"/>
  <c r="A24" i="116" s="1"/>
  <c r="C25" i="116"/>
  <c r="B25" i="116" s="1"/>
  <c r="A25" i="116" s="1"/>
  <c r="C26" i="116"/>
  <c r="B26" i="116" s="1"/>
  <c r="A26" i="116" s="1"/>
  <c r="C27" i="116"/>
  <c r="B27" i="116" s="1"/>
  <c r="A27" i="116" s="1"/>
  <c r="C28" i="116"/>
  <c r="B28" i="116" s="1"/>
  <c r="A28" i="116" s="1"/>
  <c r="C29" i="116"/>
  <c r="B29" i="116" s="1"/>
  <c r="A29" i="116" s="1"/>
  <c r="C30" i="116"/>
  <c r="B30" i="116" s="1"/>
  <c r="A30" i="116" s="1"/>
  <c r="C31" i="116"/>
  <c r="B31" i="116" s="1"/>
  <c r="A31" i="116" s="1"/>
  <c r="C32" i="116"/>
  <c r="B32" i="116" s="1"/>
  <c r="A32" i="116" s="1"/>
  <c r="C33" i="116"/>
  <c r="B33" i="116" s="1"/>
  <c r="A33" i="116" s="1"/>
  <c r="C34" i="116"/>
  <c r="B34" i="116" s="1"/>
  <c r="A34" i="116" s="1"/>
  <c r="C35" i="116"/>
  <c r="B35" i="116" s="1"/>
  <c r="A35" i="116" s="1"/>
  <c r="C36" i="116"/>
  <c r="B36" i="116" s="1"/>
  <c r="A36" i="116" s="1"/>
  <c r="C37" i="116"/>
  <c r="B37" i="116" s="1"/>
  <c r="A37" i="116" s="1"/>
  <c r="C38" i="116"/>
  <c r="B38" i="116" s="1"/>
  <c r="A38" i="116" s="1"/>
  <c r="C39" i="116"/>
  <c r="B39" i="116" s="1"/>
  <c r="A39" i="116" s="1"/>
  <c r="C40" i="116"/>
  <c r="B40" i="116" s="1"/>
  <c r="A40" i="116" s="1"/>
  <c r="C41" i="116"/>
  <c r="B41" i="116" s="1"/>
  <c r="A41" i="116" s="1"/>
  <c r="C42" i="116"/>
  <c r="B42" i="116" s="1"/>
  <c r="A42" i="116" s="1"/>
  <c r="C43" i="116"/>
  <c r="B43" i="116" s="1"/>
  <c r="A43" i="116" s="1"/>
  <c r="C44" i="116"/>
  <c r="B44" i="116" s="1"/>
  <c r="A44" i="116" s="1"/>
  <c r="C45" i="116"/>
  <c r="B45" i="116" s="1"/>
  <c r="A45" i="116" s="1"/>
  <c r="C46" i="116"/>
  <c r="B46" i="116" s="1"/>
  <c r="A46" i="116" s="1"/>
  <c r="C47" i="116"/>
  <c r="B47" i="116" s="1"/>
  <c r="A47" i="116" s="1"/>
  <c r="C48" i="116"/>
  <c r="B48" i="116" s="1"/>
  <c r="A48" i="116" s="1"/>
  <c r="C49" i="116"/>
  <c r="B49" i="116" s="1"/>
  <c r="A49" i="116" s="1"/>
  <c r="C50" i="116"/>
  <c r="B50" i="116" s="1"/>
  <c r="A50" i="116" s="1"/>
  <c r="C5" i="116"/>
  <c r="B5" i="116" s="1"/>
  <c r="C6" i="114"/>
  <c r="B6" i="114" s="1"/>
  <c r="A6" i="114" s="1"/>
  <c r="C7" i="114"/>
  <c r="B7" i="114" s="1"/>
  <c r="A7" i="114" s="1"/>
  <c r="C8" i="114"/>
  <c r="B8" i="114" s="1"/>
  <c r="A8" i="114" s="1"/>
  <c r="C9" i="114"/>
  <c r="B9" i="114" s="1"/>
  <c r="A9" i="114" s="1"/>
  <c r="C10" i="114"/>
  <c r="B10" i="114" s="1"/>
  <c r="A10" i="114" s="1"/>
  <c r="C11" i="114"/>
  <c r="B11" i="114" s="1"/>
  <c r="A11" i="114" s="1"/>
  <c r="C12" i="114"/>
  <c r="B12" i="114" s="1"/>
  <c r="A12" i="114" s="1"/>
  <c r="C13" i="114"/>
  <c r="B13" i="114" s="1"/>
  <c r="A13" i="114" s="1"/>
  <c r="C14" i="114"/>
  <c r="B14" i="114" s="1"/>
  <c r="A14" i="114" s="1"/>
  <c r="C15" i="114"/>
  <c r="B15" i="114" s="1"/>
  <c r="A15" i="114" s="1"/>
  <c r="C16" i="114"/>
  <c r="B16" i="114" s="1"/>
  <c r="A16" i="114" s="1"/>
  <c r="C17" i="114"/>
  <c r="B17" i="114" s="1"/>
  <c r="A17" i="114" s="1"/>
  <c r="C18" i="114"/>
  <c r="B18" i="114" s="1"/>
  <c r="A18" i="114" s="1"/>
  <c r="C19" i="114"/>
  <c r="B19" i="114" s="1"/>
  <c r="A19" i="114" s="1"/>
  <c r="C20" i="114"/>
  <c r="B20" i="114" s="1"/>
  <c r="A20" i="114" s="1"/>
  <c r="C21" i="114"/>
  <c r="B21" i="114" s="1"/>
  <c r="A21" i="114" s="1"/>
  <c r="C22" i="114"/>
  <c r="B22" i="114" s="1"/>
  <c r="A22" i="114" s="1"/>
  <c r="C23" i="114"/>
  <c r="B23" i="114" s="1"/>
  <c r="A23" i="114" s="1"/>
  <c r="C24" i="114"/>
  <c r="B24" i="114" s="1"/>
  <c r="A24" i="114" s="1"/>
  <c r="C25" i="114"/>
  <c r="B25" i="114" s="1"/>
  <c r="A25" i="114" s="1"/>
  <c r="C26" i="114"/>
  <c r="B26" i="114" s="1"/>
  <c r="A26" i="114" s="1"/>
  <c r="C27" i="114"/>
  <c r="B27" i="114" s="1"/>
  <c r="A27" i="114" s="1"/>
  <c r="C28" i="114"/>
  <c r="B28" i="114" s="1"/>
  <c r="A28" i="114" s="1"/>
  <c r="C29" i="114"/>
  <c r="B29" i="114" s="1"/>
  <c r="A29" i="114" s="1"/>
  <c r="C30" i="114"/>
  <c r="B30" i="114" s="1"/>
  <c r="A30" i="114" s="1"/>
  <c r="C31" i="114"/>
  <c r="B31" i="114" s="1"/>
  <c r="A31" i="114" s="1"/>
  <c r="C32" i="114"/>
  <c r="B32" i="114" s="1"/>
  <c r="A32" i="114" s="1"/>
  <c r="C33" i="114"/>
  <c r="B33" i="114" s="1"/>
  <c r="A33" i="114" s="1"/>
  <c r="C34" i="114"/>
  <c r="B34" i="114" s="1"/>
  <c r="A34" i="114" s="1"/>
  <c r="C35" i="114"/>
  <c r="B35" i="114" s="1"/>
  <c r="A35" i="114" s="1"/>
  <c r="C36" i="114"/>
  <c r="B36" i="114" s="1"/>
  <c r="A36" i="114" s="1"/>
  <c r="C37" i="114"/>
  <c r="B37" i="114" s="1"/>
  <c r="A37" i="114" s="1"/>
  <c r="C38" i="114"/>
  <c r="B38" i="114" s="1"/>
  <c r="A38" i="114" s="1"/>
  <c r="C39" i="114"/>
  <c r="B39" i="114" s="1"/>
  <c r="A39" i="114" s="1"/>
  <c r="C40" i="114"/>
  <c r="B40" i="114" s="1"/>
  <c r="A40" i="114" s="1"/>
  <c r="C41" i="114"/>
  <c r="B41" i="114" s="1"/>
  <c r="A41" i="114" s="1"/>
  <c r="C42" i="114"/>
  <c r="B42" i="114" s="1"/>
  <c r="A42" i="114" s="1"/>
  <c r="C43" i="114"/>
  <c r="B43" i="114" s="1"/>
  <c r="A43" i="114" s="1"/>
  <c r="C44" i="114"/>
  <c r="B44" i="114" s="1"/>
  <c r="A44" i="114" s="1"/>
  <c r="C45" i="114"/>
  <c r="B45" i="114" s="1"/>
  <c r="A45" i="114" s="1"/>
  <c r="C46" i="114"/>
  <c r="B46" i="114" s="1"/>
  <c r="A46" i="114" s="1"/>
  <c r="C47" i="114"/>
  <c r="B47" i="114" s="1"/>
  <c r="A47" i="114" s="1"/>
  <c r="C48" i="114"/>
  <c r="B48" i="114" s="1"/>
  <c r="A48" i="114" s="1"/>
  <c r="C49" i="114"/>
  <c r="B49" i="114" s="1"/>
  <c r="A49" i="114" s="1"/>
  <c r="C50" i="114"/>
  <c r="B50" i="114" s="1"/>
  <c r="A50" i="114" s="1"/>
  <c r="C5" i="114"/>
  <c r="B5" i="114" s="1"/>
  <c r="C6" i="113"/>
  <c r="C7" i="113"/>
  <c r="C8" i="113"/>
  <c r="C9" i="113"/>
  <c r="C10" i="113"/>
  <c r="C11" i="113"/>
  <c r="C12" i="113"/>
  <c r="C13" i="113"/>
  <c r="C14" i="113"/>
  <c r="C15" i="113"/>
  <c r="C16" i="113"/>
  <c r="C17" i="113"/>
  <c r="C18" i="113"/>
  <c r="C19" i="113"/>
  <c r="C20" i="113"/>
  <c r="C21" i="113"/>
  <c r="C22" i="113"/>
  <c r="C23" i="113"/>
  <c r="C24" i="113"/>
  <c r="C25" i="113"/>
  <c r="C26" i="113"/>
  <c r="C27" i="113"/>
  <c r="C28" i="113"/>
  <c r="C29" i="113"/>
  <c r="C30" i="113"/>
  <c r="C31" i="113"/>
  <c r="C32" i="113"/>
  <c r="C33" i="113"/>
  <c r="C34" i="113"/>
  <c r="C35" i="113"/>
  <c r="C36" i="113"/>
  <c r="C37" i="113"/>
  <c r="C38" i="113"/>
  <c r="C39" i="113"/>
  <c r="C40" i="113"/>
  <c r="C41" i="113"/>
  <c r="C42" i="113"/>
  <c r="C43" i="113"/>
  <c r="C44" i="113"/>
  <c r="C45" i="113"/>
  <c r="C46" i="113"/>
  <c r="C47" i="113"/>
  <c r="C48" i="113"/>
  <c r="C49" i="113"/>
  <c r="C50" i="113"/>
  <c r="C5" i="113"/>
  <c r="C6" i="112"/>
  <c r="B6" i="112" s="1"/>
  <c r="A6" i="112" s="1"/>
  <c r="C7" i="112"/>
  <c r="B7" i="112" s="1"/>
  <c r="A7" i="112" s="1"/>
  <c r="C8" i="112"/>
  <c r="B8" i="112" s="1"/>
  <c r="A8" i="112" s="1"/>
  <c r="C9" i="112"/>
  <c r="B9" i="112" s="1"/>
  <c r="A9" i="112" s="1"/>
  <c r="C10" i="112"/>
  <c r="B10" i="112" s="1"/>
  <c r="A10" i="112" s="1"/>
  <c r="C11" i="112"/>
  <c r="B11" i="112" s="1"/>
  <c r="A11" i="112" s="1"/>
  <c r="C12" i="112"/>
  <c r="B12" i="112" s="1"/>
  <c r="A12" i="112" s="1"/>
  <c r="C13" i="112"/>
  <c r="B13" i="112" s="1"/>
  <c r="A13" i="112" s="1"/>
  <c r="C14" i="112"/>
  <c r="B14" i="112" s="1"/>
  <c r="A14" i="112" s="1"/>
  <c r="C15" i="112"/>
  <c r="B15" i="112" s="1"/>
  <c r="A15" i="112" s="1"/>
  <c r="C16" i="112"/>
  <c r="B16" i="112" s="1"/>
  <c r="A16" i="112" s="1"/>
  <c r="C17" i="112"/>
  <c r="B17" i="112" s="1"/>
  <c r="A17" i="112" s="1"/>
  <c r="C18" i="112"/>
  <c r="B18" i="112" s="1"/>
  <c r="A18" i="112" s="1"/>
  <c r="C19" i="112"/>
  <c r="B19" i="112" s="1"/>
  <c r="A19" i="112" s="1"/>
  <c r="C20" i="112"/>
  <c r="B20" i="112" s="1"/>
  <c r="A20" i="112" s="1"/>
  <c r="C21" i="112"/>
  <c r="B21" i="112" s="1"/>
  <c r="A21" i="112" s="1"/>
  <c r="C22" i="112"/>
  <c r="B22" i="112" s="1"/>
  <c r="A22" i="112" s="1"/>
  <c r="C23" i="112"/>
  <c r="B23" i="112" s="1"/>
  <c r="A23" i="112" s="1"/>
  <c r="C24" i="112"/>
  <c r="B24" i="112" s="1"/>
  <c r="A24" i="112" s="1"/>
  <c r="C25" i="112"/>
  <c r="B25" i="112" s="1"/>
  <c r="A25" i="112" s="1"/>
  <c r="C26" i="112"/>
  <c r="B26" i="112" s="1"/>
  <c r="A26" i="112" s="1"/>
  <c r="C27" i="112"/>
  <c r="B27" i="112" s="1"/>
  <c r="A27" i="112" s="1"/>
  <c r="C28" i="112"/>
  <c r="B28" i="112" s="1"/>
  <c r="A28" i="112" s="1"/>
  <c r="C29" i="112"/>
  <c r="B29" i="112" s="1"/>
  <c r="A29" i="112" s="1"/>
  <c r="C30" i="112"/>
  <c r="B30" i="112" s="1"/>
  <c r="A30" i="112" s="1"/>
  <c r="C31" i="112"/>
  <c r="B31" i="112" s="1"/>
  <c r="A31" i="112" s="1"/>
  <c r="C32" i="112"/>
  <c r="B32" i="112" s="1"/>
  <c r="A32" i="112" s="1"/>
  <c r="C33" i="112"/>
  <c r="B33" i="112" s="1"/>
  <c r="A33" i="112" s="1"/>
  <c r="C34" i="112"/>
  <c r="B34" i="112" s="1"/>
  <c r="A34" i="112" s="1"/>
  <c r="C35" i="112"/>
  <c r="B35" i="112" s="1"/>
  <c r="A35" i="112" s="1"/>
  <c r="C36" i="112"/>
  <c r="B36" i="112" s="1"/>
  <c r="A36" i="112" s="1"/>
  <c r="C37" i="112"/>
  <c r="B37" i="112" s="1"/>
  <c r="A37" i="112" s="1"/>
  <c r="C38" i="112"/>
  <c r="B38" i="112" s="1"/>
  <c r="A38" i="112" s="1"/>
  <c r="C39" i="112"/>
  <c r="B39" i="112" s="1"/>
  <c r="A39" i="112" s="1"/>
  <c r="C40" i="112"/>
  <c r="B40" i="112" s="1"/>
  <c r="A40" i="112" s="1"/>
  <c r="C41" i="112"/>
  <c r="B41" i="112" s="1"/>
  <c r="A41" i="112" s="1"/>
  <c r="C42" i="112"/>
  <c r="B42" i="112" s="1"/>
  <c r="A42" i="112" s="1"/>
  <c r="C43" i="112"/>
  <c r="B43" i="112" s="1"/>
  <c r="A43" i="112" s="1"/>
  <c r="C44" i="112"/>
  <c r="B44" i="112" s="1"/>
  <c r="A44" i="112" s="1"/>
  <c r="C45" i="112"/>
  <c r="B45" i="112" s="1"/>
  <c r="A45" i="112" s="1"/>
  <c r="C46" i="112"/>
  <c r="B46" i="112" s="1"/>
  <c r="A46" i="112" s="1"/>
  <c r="C47" i="112"/>
  <c r="B47" i="112" s="1"/>
  <c r="A47" i="112" s="1"/>
  <c r="C48" i="112"/>
  <c r="B48" i="112" s="1"/>
  <c r="A48" i="112" s="1"/>
  <c r="C49" i="112"/>
  <c r="B49" i="112" s="1"/>
  <c r="A49" i="112" s="1"/>
  <c r="C50" i="112"/>
  <c r="B50" i="112" s="1"/>
  <c r="A50" i="112" s="1"/>
  <c r="C5" i="112"/>
  <c r="B5" i="112" s="1"/>
  <c r="A5" i="112" s="1"/>
  <c r="D1" i="121"/>
  <c r="E2" i="121"/>
  <c r="E2" i="120"/>
  <c r="D1" i="120"/>
  <c r="B6" i="119"/>
  <c r="B7" i="119"/>
  <c r="A7" i="119" s="1"/>
  <c r="B8" i="119"/>
  <c r="B9" i="119"/>
  <c r="A9" i="119" s="1"/>
  <c r="B10" i="119"/>
  <c r="A10" i="119" s="1"/>
  <c r="B11" i="119"/>
  <c r="A11" i="119" s="1"/>
  <c r="B12" i="119"/>
  <c r="A12" i="119" s="1"/>
  <c r="B13" i="119"/>
  <c r="B14" i="119"/>
  <c r="B15" i="119"/>
  <c r="A15" i="119" s="1"/>
  <c r="B16" i="119"/>
  <c r="B17" i="119"/>
  <c r="B18" i="119"/>
  <c r="B19" i="119"/>
  <c r="A19" i="119" s="1"/>
  <c r="B20" i="119"/>
  <c r="B21" i="119"/>
  <c r="A21" i="119" s="1"/>
  <c r="B22" i="119"/>
  <c r="A22" i="119" s="1"/>
  <c r="B23" i="119"/>
  <c r="A23" i="119" s="1"/>
  <c r="B24" i="119"/>
  <c r="B25" i="119"/>
  <c r="B26" i="119"/>
  <c r="B27" i="119"/>
  <c r="A27" i="119" s="1"/>
  <c r="B28" i="119"/>
  <c r="B29" i="119"/>
  <c r="A29" i="119" s="1"/>
  <c r="B30" i="119"/>
  <c r="B31" i="119"/>
  <c r="A31" i="119" s="1"/>
  <c r="B32" i="119"/>
  <c r="B33" i="119"/>
  <c r="A33" i="119" s="1"/>
  <c r="B34" i="119"/>
  <c r="A34" i="119" s="1"/>
  <c r="B35" i="119"/>
  <c r="A35" i="119" s="1"/>
  <c r="B36" i="119"/>
  <c r="A36" i="119" s="1"/>
  <c r="B37" i="119"/>
  <c r="B38" i="119"/>
  <c r="B39" i="119"/>
  <c r="A39" i="119" s="1"/>
  <c r="B40" i="119"/>
  <c r="A40" i="119" s="1"/>
  <c r="B41" i="119"/>
  <c r="B42" i="119"/>
  <c r="B43" i="119"/>
  <c r="B44" i="119"/>
  <c r="B45" i="119"/>
  <c r="A45" i="119" s="1"/>
  <c r="B46" i="119"/>
  <c r="A46" i="119" s="1"/>
  <c r="B47" i="119"/>
  <c r="A47" i="119" s="1"/>
  <c r="B48" i="119"/>
  <c r="A48" i="119" s="1"/>
  <c r="B49" i="119"/>
  <c r="B50" i="119"/>
  <c r="B5" i="119"/>
  <c r="A5" i="119" s="1"/>
  <c r="E2" i="119"/>
  <c r="D1" i="119"/>
  <c r="E2" i="118"/>
  <c r="D1" i="118"/>
  <c r="E2" i="117"/>
  <c r="D1" i="117"/>
  <c r="A3" i="121"/>
  <c r="A2" i="121"/>
  <c r="E1" i="121"/>
  <c r="A1" i="121"/>
  <c r="A3" i="120"/>
  <c r="A2" i="120"/>
  <c r="E1" i="120"/>
  <c r="A1" i="120"/>
  <c r="C50" i="119"/>
  <c r="A50" i="119"/>
  <c r="C49" i="119"/>
  <c r="A49" i="119"/>
  <c r="C48" i="119"/>
  <c r="C47" i="119"/>
  <c r="C46" i="119"/>
  <c r="C45" i="119"/>
  <c r="C44" i="119"/>
  <c r="A44" i="119"/>
  <c r="C43" i="119"/>
  <c r="A43" i="119"/>
  <c r="C42" i="119"/>
  <c r="A42" i="119"/>
  <c r="C41" i="119"/>
  <c r="A41" i="119"/>
  <c r="C40" i="119"/>
  <c r="C39" i="119"/>
  <c r="C38" i="119"/>
  <c r="A38" i="119"/>
  <c r="C37" i="119"/>
  <c r="A37" i="119"/>
  <c r="C36" i="119"/>
  <c r="C35" i="119"/>
  <c r="C34" i="119"/>
  <c r="C33" i="119"/>
  <c r="C32" i="119"/>
  <c r="A32" i="119"/>
  <c r="C31" i="119"/>
  <c r="C30" i="119"/>
  <c r="A30" i="119"/>
  <c r="C29" i="119"/>
  <c r="C28" i="119"/>
  <c r="A28" i="119"/>
  <c r="C27" i="119"/>
  <c r="C26" i="119"/>
  <c r="A26" i="119"/>
  <c r="C25" i="119"/>
  <c r="A25" i="119"/>
  <c r="C24" i="119"/>
  <c r="A24" i="119"/>
  <c r="C23" i="119"/>
  <c r="C22" i="119"/>
  <c r="C21" i="119"/>
  <c r="C20" i="119"/>
  <c r="A20" i="119"/>
  <c r="C19" i="119"/>
  <c r="C18" i="119"/>
  <c r="A18" i="119"/>
  <c r="C17" i="119"/>
  <c r="A17" i="119"/>
  <c r="C16" i="119"/>
  <c r="A16" i="119"/>
  <c r="C15" i="119"/>
  <c r="C14" i="119"/>
  <c r="A14" i="119"/>
  <c r="C13" i="119"/>
  <c r="A13" i="119"/>
  <c r="C12" i="119"/>
  <c r="C11" i="119"/>
  <c r="C10" i="119"/>
  <c r="C9" i="119"/>
  <c r="C8" i="119"/>
  <c r="A8" i="119"/>
  <c r="C7" i="119"/>
  <c r="C6" i="119"/>
  <c r="A6" i="119"/>
  <c r="C5" i="119"/>
  <c r="A3" i="119"/>
  <c r="A2" i="119"/>
  <c r="E1" i="119"/>
  <c r="A1" i="119"/>
  <c r="A3" i="118"/>
  <c r="A2" i="118"/>
  <c r="E1" i="118"/>
  <c r="A1" i="118"/>
  <c r="A3" i="117"/>
  <c r="A2" i="117"/>
  <c r="E1" i="117"/>
  <c r="A1" i="117"/>
  <c r="B6" i="115"/>
  <c r="A6" i="115" s="1"/>
  <c r="B7" i="115"/>
  <c r="A7" i="115" s="1"/>
  <c r="B8" i="115"/>
  <c r="A8" i="115" s="1"/>
  <c r="B9" i="115"/>
  <c r="B10" i="115"/>
  <c r="A10" i="115" s="1"/>
  <c r="B11" i="115"/>
  <c r="A11" i="115" s="1"/>
  <c r="B12" i="115"/>
  <c r="A12" i="115" s="1"/>
  <c r="B13" i="115"/>
  <c r="A13" i="115" s="1"/>
  <c r="B14" i="115"/>
  <c r="A14" i="115" s="1"/>
  <c r="B15" i="115"/>
  <c r="A15" i="115" s="1"/>
  <c r="B16" i="115"/>
  <c r="B17" i="115"/>
  <c r="B18" i="115"/>
  <c r="A18" i="115" s="1"/>
  <c r="B19" i="115"/>
  <c r="A19" i="115" s="1"/>
  <c r="B20" i="115"/>
  <c r="A20" i="115" s="1"/>
  <c r="B21" i="115"/>
  <c r="A21" i="115" s="1"/>
  <c r="B22" i="115"/>
  <c r="B23" i="115"/>
  <c r="A23" i="115" s="1"/>
  <c r="B24" i="115"/>
  <c r="B25" i="115"/>
  <c r="A25" i="115" s="1"/>
  <c r="B26" i="115"/>
  <c r="A26" i="115" s="1"/>
  <c r="B27" i="115"/>
  <c r="A27" i="115" s="1"/>
  <c r="B28" i="115"/>
  <c r="B29" i="115"/>
  <c r="A29" i="115" s="1"/>
  <c r="B30" i="115"/>
  <c r="A30" i="115" s="1"/>
  <c r="B31" i="115"/>
  <c r="A31" i="115" s="1"/>
  <c r="B32" i="115"/>
  <c r="A32" i="115" s="1"/>
  <c r="B33" i="115"/>
  <c r="A33" i="115" s="1"/>
  <c r="B34" i="115"/>
  <c r="A34" i="115" s="1"/>
  <c r="B35" i="115"/>
  <c r="A35" i="115" s="1"/>
  <c r="B36" i="115"/>
  <c r="B37" i="115"/>
  <c r="A37" i="115" s="1"/>
  <c r="B38" i="115"/>
  <c r="A38" i="115" s="1"/>
  <c r="B39" i="115"/>
  <c r="A39" i="115" s="1"/>
  <c r="B40" i="115"/>
  <c r="A40" i="115" s="1"/>
  <c r="B41" i="115"/>
  <c r="A41" i="115" s="1"/>
  <c r="B42" i="115"/>
  <c r="A42" i="115" s="1"/>
  <c r="B43" i="115"/>
  <c r="A43" i="115" s="1"/>
  <c r="B44" i="115"/>
  <c r="A44" i="115" s="1"/>
  <c r="B45" i="115"/>
  <c r="A45" i="115" s="1"/>
  <c r="B46" i="115"/>
  <c r="A46" i="115" s="1"/>
  <c r="B47" i="115"/>
  <c r="A47" i="115" s="1"/>
  <c r="B48" i="115"/>
  <c r="B49" i="115"/>
  <c r="A49" i="115" s="1"/>
  <c r="B50" i="115"/>
  <c r="A50" i="115" s="1"/>
  <c r="D1" i="116"/>
  <c r="E1" i="116"/>
  <c r="E2" i="116"/>
  <c r="B5" i="115"/>
  <c r="D1" i="115"/>
  <c r="E2" i="115"/>
  <c r="A3" i="116"/>
  <c r="A2" i="116"/>
  <c r="A1" i="116"/>
  <c r="D1" i="114"/>
  <c r="E2" i="114"/>
  <c r="E2" i="113"/>
  <c r="D1" i="113"/>
  <c r="B6" i="111"/>
  <c r="B7" i="111"/>
  <c r="A7" i="111" s="1"/>
  <c r="B8" i="111"/>
  <c r="A8" i="111" s="1"/>
  <c r="B9" i="111"/>
  <c r="A9" i="111" s="1"/>
  <c r="B10" i="111"/>
  <c r="A10" i="111" s="1"/>
  <c r="B11" i="111"/>
  <c r="A11" i="111" s="1"/>
  <c r="B12" i="111"/>
  <c r="A12" i="111" s="1"/>
  <c r="B13" i="111"/>
  <c r="A13" i="111" s="1"/>
  <c r="B14" i="111"/>
  <c r="A14" i="111" s="1"/>
  <c r="B15" i="111"/>
  <c r="A15" i="111" s="1"/>
  <c r="B16" i="111"/>
  <c r="A16" i="111" s="1"/>
  <c r="B17" i="111"/>
  <c r="A17" i="111" s="1"/>
  <c r="B18" i="111"/>
  <c r="A18" i="111" s="1"/>
  <c r="B19" i="111"/>
  <c r="A19" i="111" s="1"/>
  <c r="B20" i="111"/>
  <c r="A20" i="111" s="1"/>
  <c r="B21" i="111"/>
  <c r="A21" i="111" s="1"/>
  <c r="B22" i="111"/>
  <c r="A22" i="111" s="1"/>
  <c r="B23" i="111"/>
  <c r="A23" i="111" s="1"/>
  <c r="B24" i="111"/>
  <c r="A24" i="111" s="1"/>
  <c r="B25" i="111"/>
  <c r="A25" i="111" s="1"/>
  <c r="B26" i="111"/>
  <c r="A26" i="111" s="1"/>
  <c r="B27" i="111"/>
  <c r="A27" i="111" s="1"/>
  <c r="B28" i="111"/>
  <c r="A28" i="111" s="1"/>
  <c r="B29" i="111"/>
  <c r="B30" i="111"/>
  <c r="A30" i="111" s="1"/>
  <c r="B31" i="111"/>
  <c r="A31" i="111" s="1"/>
  <c r="B32" i="111"/>
  <c r="A32" i="111" s="1"/>
  <c r="B33" i="111"/>
  <c r="A33" i="111" s="1"/>
  <c r="B34" i="111"/>
  <c r="A34" i="111" s="1"/>
  <c r="B35" i="111"/>
  <c r="A35" i="111" s="1"/>
  <c r="B36" i="111"/>
  <c r="A36" i="111" s="1"/>
  <c r="B37" i="111"/>
  <c r="A37" i="111" s="1"/>
  <c r="B38" i="111"/>
  <c r="B39" i="111"/>
  <c r="A39" i="111" s="1"/>
  <c r="B40" i="111"/>
  <c r="A40" i="111" s="1"/>
  <c r="B41" i="111"/>
  <c r="A41" i="111" s="1"/>
  <c r="B42" i="111"/>
  <c r="A42" i="111" s="1"/>
  <c r="B43" i="111"/>
  <c r="A43" i="111" s="1"/>
  <c r="B44" i="111"/>
  <c r="A44" i="111" s="1"/>
  <c r="B45" i="111"/>
  <c r="B46" i="111"/>
  <c r="A46" i="111" s="1"/>
  <c r="B47" i="111"/>
  <c r="A47" i="111" s="1"/>
  <c r="B48" i="111"/>
  <c r="A48" i="111" s="1"/>
  <c r="B49" i="111"/>
  <c r="A49" i="111" s="1"/>
  <c r="B50" i="111"/>
  <c r="A50" i="111" s="1"/>
  <c r="B5" i="111"/>
  <c r="E2" i="112"/>
  <c r="D1" i="112"/>
  <c r="E2" i="111"/>
  <c r="D1" i="111"/>
  <c r="C50" i="115"/>
  <c r="C49" i="115"/>
  <c r="C48" i="115"/>
  <c r="A48" i="115"/>
  <c r="C47" i="115"/>
  <c r="C46" i="115"/>
  <c r="C45" i="115"/>
  <c r="C44" i="115"/>
  <c r="C43" i="115"/>
  <c r="C42" i="115"/>
  <c r="C41" i="115"/>
  <c r="C40" i="115"/>
  <c r="C39" i="115"/>
  <c r="C38" i="115"/>
  <c r="C37" i="115"/>
  <c r="C36" i="115"/>
  <c r="A36" i="115"/>
  <c r="C35" i="115"/>
  <c r="C34" i="115"/>
  <c r="C33" i="115"/>
  <c r="C32" i="115"/>
  <c r="C31" i="115"/>
  <c r="C30" i="115"/>
  <c r="C29" i="115"/>
  <c r="C28" i="115"/>
  <c r="A28" i="115"/>
  <c r="C27" i="115"/>
  <c r="C26" i="115"/>
  <c r="C25" i="115"/>
  <c r="C24" i="115"/>
  <c r="A24" i="115"/>
  <c r="C23" i="115"/>
  <c r="C22" i="115"/>
  <c r="A22" i="115"/>
  <c r="C21" i="115"/>
  <c r="C20" i="115"/>
  <c r="C19" i="115"/>
  <c r="C18" i="115"/>
  <c r="C17" i="115"/>
  <c r="A17" i="115"/>
  <c r="C16" i="115"/>
  <c r="A16" i="115"/>
  <c r="C15" i="115"/>
  <c r="C14" i="115"/>
  <c r="C13" i="115"/>
  <c r="C12" i="115"/>
  <c r="C11" i="115"/>
  <c r="C10" i="115"/>
  <c r="C9" i="115"/>
  <c r="A9" i="115"/>
  <c r="C8" i="115"/>
  <c r="C7" i="115"/>
  <c r="C6" i="115"/>
  <c r="C5" i="115"/>
  <c r="A5" i="115"/>
  <c r="A3" i="115"/>
  <c r="A2" i="115"/>
  <c r="E1" i="115"/>
  <c r="A1" i="115"/>
  <c r="A3" i="114"/>
  <c r="A2" i="114"/>
  <c r="E1" i="114"/>
  <c r="A1" i="114"/>
  <c r="A3" i="113"/>
  <c r="A2" i="113"/>
  <c r="E1" i="113"/>
  <c r="A1" i="113"/>
  <c r="A3" i="112"/>
  <c r="A2" i="112"/>
  <c r="E1" i="112"/>
  <c r="A1" i="112"/>
  <c r="C50" i="111"/>
  <c r="C49" i="111"/>
  <c r="C48" i="111"/>
  <c r="C47" i="111"/>
  <c r="C46" i="111"/>
  <c r="C45" i="111"/>
  <c r="A45" i="111"/>
  <c r="C44" i="111"/>
  <c r="C43" i="111"/>
  <c r="C42" i="111"/>
  <c r="C41" i="111"/>
  <c r="C40" i="111"/>
  <c r="C39" i="111"/>
  <c r="C38" i="111"/>
  <c r="A38" i="111"/>
  <c r="C37" i="111"/>
  <c r="C36" i="111"/>
  <c r="C35" i="111"/>
  <c r="C34" i="111"/>
  <c r="C33" i="111"/>
  <c r="C32" i="111"/>
  <c r="C31" i="111"/>
  <c r="C30" i="111"/>
  <c r="C29" i="111"/>
  <c r="A29" i="111"/>
  <c r="C28" i="111"/>
  <c r="C27" i="111"/>
  <c r="C26" i="111"/>
  <c r="C25" i="111"/>
  <c r="C24" i="111"/>
  <c r="C23" i="111"/>
  <c r="C22" i="111"/>
  <c r="C21" i="111"/>
  <c r="C20" i="111"/>
  <c r="C19" i="111"/>
  <c r="C18" i="111"/>
  <c r="C17" i="111"/>
  <c r="C16" i="111"/>
  <c r="C15" i="111"/>
  <c r="C14" i="111"/>
  <c r="C13" i="111"/>
  <c r="C12" i="111"/>
  <c r="C11" i="111"/>
  <c r="C10" i="111"/>
  <c r="C9" i="111"/>
  <c r="C8" i="111"/>
  <c r="C7" i="111"/>
  <c r="C6" i="111"/>
  <c r="A6" i="111"/>
  <c r="C5" i="111"/>
  <c r="A3" i="111"/>
  <c r="A2" i="111"/>
  <c r="E1" i="111"/>
  <c r="A1" i="111"/>
  <c r="C6" i="110"/>
  <c r="C7" i="110"/>
  <c r="C8" i="110"/>
  <c r="C9" i="110"/>
  <c r="C10" i="110"/>
  <c r="C11" i="110"/>
  <c r="C12" i="110"/>
  <c r="C13" i="110"/>
  <c r="C14" i="110"/>
  <c r="C15" i="110"/>
  <c r="C16" i="110"/>
  <c r="C17" i="110"/>
  <c r="C18" i="110"/>
  <c r="C19" i="110"/>
  <c r="C20" i="110"/>
  <c r="C21" i="110"/>
  <c r="C22" i="110"/>
  <c r="C23" i="110"/>
  <c r="C24" i="110"/>
  <c r="C25" i="110"/>
  <c r="C26" i="110"/>
  <c r="C27" i="110"/>
  <c r="C28" i="110"/>
  <c r="C29" i="110"/>
  <c r="C30" i="110"/>
  <c r="C31" i="110"/>
  <c r="C32" i="110"/>
  <c r="C33" i="110"/>
  <c r="C34" i="110"/>
  <c r="C35" i="110"/>
  <c r="C36" i="110"/>
  <c r="C37" i="110"/>
  <c r="C38" i="110"/>
  <c r="C39" i="110"/>
  <c r="C40" i="110"/>
  <c r="C41" i="110"/>
  <c r="C42" i="110"/>
  <c r="C43" i="110"/>
  <c r="C44" i="110"/>
  <c r="C45" i="110"/>
  <c r="C46" i="110"/>
  <c r="C47" i="110"/>
  <c r="C48" i="110"/>
  <c r="C49" i="110"/>
  <c r="C50" i="110"/>
  <c r="C5" i="110"/>
  <c r="B6" i="110"/>
  <c r="A6" i="110" s="1"/>
  <c r="B7" i="110"/>
  <c r="A7" i="110" s="1"/>
  <c r="B8" i="110"/>
  <c r="A8" i="110" s="1"/>
  <c r="B9" i="110"/>
  <c r="A9" i="110" s="1"/>
  <c r="B10" i="110"/>
  <c r="A10" i="110" s="1"/>
  <c r="B11" i="110"/>
  <c r="A11" i="110" s="1"/>
  <c r="B12" i="110"/>
  <c r="A12" i="110" s="1"/>
  <c r="B13" i="110"/>
  <c r="A13" i="110" s="1"/>
  <c r="B14" i="110"/>
  <c r="A14" i="110" s="1"/>
  <c r="B15" i="110"/>
  <c r="A15" i="110" s="1"/>
  <c r="B16" i="110"/>
  <c r="A16" i="110" s="1"/>
  <c r="B17" i="110"/>
  <c r="A17" i="110" s="1"/>
  <c r="B18" i="110"/>
  <c r="A18" i="110" s="1"/>
  <c r="B19" i="110"/>
  <c r="A19" i="110" s="1"/>
  <c r="B20" i="110"/>
  <c r="A20" i="110" s="1"/>
  <c r="B21" i="110"/>
  <c r="A21" i="110" s="1"/>
  <c r="B22" i="110"/>
  <c r="A22" i="110" s="1"/>
  <c r="B23" i="110"/>
  <c r="A23" i="110" s="1"/>
  <c r="B24" i="110"/>
  <c r="A24" i="110" s="1"/>
  <c r="B25" i="110"/>
  <c r="A25" i="110" s="1"/>
  <c r="B26" i="110"/>
  <c r="A26" i="110" s="1"/>
  <c r="B27" i="110"/>
  <c r="A27" i="110" s="1"/>
  <c r="B28" i="110"/>
  <c r="A28" i="110" s="1"/>
  <c r="B29" i="110"/>
  <c r="A29" i="110" s="1"/>
  <c r="B30" i="110"/>
  <c r="A30" i="110" s="1"/>
  <c r="B31" i="110"/>
  <c r="A31" i="110" s="1"/>
  <c r="B32" i="110"/>
  <c r="A32" i="110" s="1"/>
  <c r="B33" i="110"/>
  <c r="A33" i="110" s="1"/>
  <c r="B34" i="110"/>
  <c r="A34" i="110" s="1"/>
  <c r="B35" i="110"/>
  <c r="A35" i="110" s="1"/>
  <c r="B36" i="110"/>
  <c r="A36" i="110" s="1"/>
  <c r="B37" i="110"/>
  <c r="A37" i="110" s="1"/>
  <c r="B38" i="110"/>
  <c r="A38" i="110" s="1"/>
  <c r="B39" i="110"/>
  <c r="A39" i="110" s="1"/>
  <c r="B40" i="110"/>
  <c r="A40" i="110" s="1"/>
  <c r="B41" i="110"/>
  <c r="A41" i="110" s="1"/>
  <c r="B42" i="110"/>
  <c r="A42" i="110" s="1"/>
  <c r="B43" i="110"/>
  <c r="A43" i="110" s="1"/>
  <c r="B44" i="110"/>
  <c r="A44" i="110" s="1"/>
  <c r="B45" i="110"/>
  <c r="A45" i="110" s="1"/>
  <c r="B46" i="110"/>
  <c r="A46" i="110" s="1"/>
  <c r="B47" i="110"/>
  <c r="A47" i="110" s="1"/>
  <c r="B48" i="110"/>
  <c r="A48" i="110" s="1"/>
  <c r="B49" i="110"/>
  <c r="A49" i="110" s="1"/>
  <c r="B50" i="110"/>
  <c r="A50" i="110" s="1"/>
  <c r="B5" i="110"/>
  <c r="A5" i="110" s="1"/>
  <c r="D1" i="110"/>
  <c r="E2" i="110"/>
  <c r="E1" i="110"/>
  <c r="F1" i="82"/>
  <c r="G2" i="82"/>
  <c r="G1" i="82"/>
  <c r="A3" i="110"/>
  <c r="A2" i="110"/>
  <c r="A1" i="110"/>
  <c r="N112" i="1"/>
  <c r="M112" i="1"/>
  <c r="K112" i="1"/>
  <c r="N108" i="1"/>
  <c r="M108" i="1"/>
  <c r="K108" i="1"/>
  <c r="N104" i="1"/>
  <c r="M104" i="1"/>
  <c r="L104" i="1"/>
  <c r="N100" i="1"/>
  <c r="M100" i="1"/>
  <c r="L100" i="1"/>
  <c r="N96" i="1"/>
  <c r="M96" i="1"/>
  <c r="K96" i="1"/>
  <c r="N92" i="1"/>
  <c r="L92" i="1"/>
  <c r="K92" i="1"/>
  <c r="N88" i="1"/>
  <c r="M88" i="1"/>
  <c r="L88" i="1"/>
  <c r="N84" i="1"/>
  <c r="M84" i="1"/>
  <c r="L84" i="1"/>
  <c r="K84" i="1"/>
  <c r="N75" i="1"/>
  <c r="M75" i="1"/>
  <c r="L75" i="1"/>
  <c r="K75" i="1"/>
  <c r="N71" i="1"/>
  <c r="M71" i="1"/>
  <c r="L71" i="1"/>
  <c r="K71" i="1"/>
  <c r="L63" i="1"/>
  <c r="N59" i="1"/>
  <c r="M59" i="1"/>
  <c r="L59" i="1"/>
  <c r="N55" i="1"/>
  <c r="M55" i="1"/>
  <c r="K55" i="1"/>
  <c r="N38" i="1"/>
  <c r="M38" i="1"/>
  <c r="K38" i="1"/>
  <c r="J75" i="1" l="1"/>
  <c r="K263" i="1"/>
  <c r="K255" i="1"/>
  <c r="K259" i="1"/>
  <c r="A5" i="111"/>
  <c r="K265" i="1"/>
  <c r="A5" i="121"/>
  <c r="K262" i="1"/>
  <c r="K258" i="1"/>
  <c r="K261" i="1"/>
  <c r="K260" i="1"/>
  <c r="B50" i="113"/>
  <c r="A50" i="113" s="1"/>
  <c r="B48" i="113"/>
  <c r="A48" i="113" s="1"/>
  <c r="B46" i="113"/>
  <c r="A46" i="113" s="1"/>
  <c r="B44" i="113"/>
  <c r="A44" i="113" s="1"/>
  <c r="B42" i="113"/>
  <c r="A42" i="113" s="1"/>
  <c r="B40" i="113"/>
  <c r="A40" i="113" s="1"/>
  <c r="B38" i="113"/>
  <c r="A38" i="113" s="1"/>
  <c r="B36" i="113"/>
  <c r="A36" i="113" s="1"/>
  <c r="B34" i="113"/>
  <c r="A34" i="113" s="1"/>
  <c r="B32" i="113"/>
  <c r="A32" i="113" s="1"/>
  <c r="B30" i="113"/>
  <c r="A30" i="113" s="1"/>
  <c r="B28" i="113"/>
  <c r="A28" i="113" s="1"/>
  <c r="B26" i="113"/>
  <c r="A26" i="113" s="1"/>
  <c r="B24" i="113"/>
  <c r="A24" i="113" s="1"/>
  <c r="B22" i="113"/>
  <c r="A22" i="113" s="1"/>
  <c r="B20" i="113"/>
  <c r="A20" i="113" s="1"/>
  <c r="B18" i="113"/>
  <c r="A18" i="113" s="1"/>
  <c r="B16" i="113"/>
  <c r="A16" i="113" s="1"/>
  <c r="B14" i="113"/>
  <c r="A14" i="113" s="1"/>
  <c r="B12" i="113"/>
  <c r="A12" i="113" s="1"/>
  <c r="B10" i="113"/>
  <c r="A10" i="113" s="1"/>
  <c r="B8" i="113"/>
  <c r="A8" i="113" s="1"/>
  <c r="B6" i="113"/>
  <c r="A6" i="113" s="1"/>
  <c r="B5" i="113"/>
  <c r="B49" i="113"/>
  <c r="A49" i="113" s="1"/>
  <c r="B47" i="113"/>
  <c r="A47" i="113" s="1"/>
  <c r="B45" i="113"/>
  <c r="A45" i="113" s="1"/>
  <c r="B43" i="113"/>
  <c r="A43" i="113" s="1"/>
  <c r="B41" i="113"/>
  <c r="A41" i="113" s="1"/>
  <c r="B39" i="113"/>
  <c r="A39" i="113" s="1"/>
  <c r="B37" i="113"/>
  <c r="A37" i="113" s="1"/>
  <c r="B35" i="113"/>
  <c r="A35" i="113" s="1"/>
  <c r="B33" i="113"/>
  <c r="A33" i="113" s="1"/>
  <c r="B31" i="113"/>
  <c r="A31" i="113" s="1"/>
  <c r="B29" i="113"/>
  <c r="A29" i="113" s="1"/>
  <c r="B27" i="113"/>
  <c r="A27" i="113" s="1"/>
  <c r="B25" i="113"/>
  <c r="A25" i="113" s="1"/>
  <c r="B23" i="113"/>
  <c r="A23" i="113" s="1"/>
  <c r="B21" i="113"/>
  <c r="A21" i="113" s="1"/>
  <c r="B19" i="113"/>
  <c r="A19" i="113" s="1"/>
  <c r="B17" i="113"/>
  <c r="A17" i="113" s="1"/>
  <c r="B15" i="113"/>
  <c r="A15" i="113" s="1"/>
  <c r="B13" i="113"/>
  <c r="A13" i="113" s="1"/>
  <c r="B11" i="113"/>
  <c r="A11" i="113" s="1"/>
  <c r="B9" i="113"/>
  <c r="A9" i="113" s="1"/>
  <c r="B7" i="113"/>
  <c r="A7" i="113" s="1"/>
  <c r="B5" i="120"/>
  <c r="K264" i="1" s="1"/>
  <c r="J264" i="1" s="1"/>
  <c r="K256" i="1"/>
  <c r="K254" i="1"/>
  <c r="A5" i="118"/>
  <c r="A5" i="117"/>
  <c r="A5" i="116"/>
  <c r="A5" i="114"/>
  <c r="A5" i="120" l="1"/>
  <c r="K257" i="1"/>
  <c r="A5" i="113"/>
  <c r="G2" i="109"/>
  <c r="F1" i="109"/>
  <c r="C5" i="109"/>
  <c r="B5" i="109" s="1"/>
  <c r="A3" i="109"/>
  <c r="A2" i="109"/>
  <c r="G1" i="109"/>
  <c r="A1" i="109"/>
  <c r="G2" i="107"/>
  <c r="F1" i="107"/>
  <c r="C50" i="107"/>
  <c r="C49" i="107"/>
  <c r="B49" i="107" s="1"/>
  <c r="A49" i="107" s="1"/>
  <c r="C48" i="107"/>
  <c r="B48" i="107" s="1"/>
  <c r="C47" i="107"/>
  <c r="B47" i="107" s="1"/>
  <c r="A47" i="107" s="1"/>
  <c r="C46" i="107"/>
  <c r="C45" i="107"/>
  <c r="B45" i="107" s="1"/>
  <c r="A45" i="107" s="1"/>
  <c r="C44" i="107"/>
  <c r="B44" i="107" s="1"/>
  <c r="C43" i="107"/>
  <c r="B43" i="107" s="1"/>
  <c r="A43" i="107" s="1"/>
  <c r="C42" i="107"/>
  <c r="C41" i="107"/>
  <c r="B41" i="107" s="1"/>
  <c r="A41" i="107" s="1"/>
  <c r="C40" i="107"/>
  <c r="B40" i="107" s="1"/>
  <c r="C39" i="107"/>
  <c r="B39" i="107" s="1"/>
  <c r="A39" i="107" s="1"/>
  <c r="C38" i="107"/>
  <c r="C37" i="107"/>
  <c r="B37" i="107" s="1"/>
  <c r="A37" i="107" s="1"/>
  <c r="C36" i="107"/>
  <c r="B36" i="107" s="1"/>
  <c r="C35" i="107"/>
  <c r="B35" i="107" s="1"/>
  <c r="A35" i="107" s="1"/>
  <c r="C34" i="107"/>
  <c r="C33" i="107"/>
  <c r="B33" i="107" s="1"/>
  <c r="A33" i="107" s="1"/>
  <c r="C32" i="107"/>
  <c r="B32" i="107" s="1"/>
  <c r="C31" i="107"/>
  <c r="B31" i="107" s="1"/>
  <c r="A31" i="107" s="1"/>
  <c r="C30" i="107"/>
  <c r="C29" i="107"/>
  <c r="B29" i="107" s="1"/>
  <c r="A29" i="107" s="1"/>
  <c r="C28" i="107"/>
  <c r="B28" i="107" s="1"/>
  <c r="C27" i="107"/>
  <c r="B27" i="107" s="1"/>
  <c r="A27" i="107" s="1"/>
  <c r="C26" i="107"/>
  <c r="C25" i="107"/>
  <c r="B25" i="107" s="1"/>
  <c r="A25" i="107" s="1"/>
  <c r="C24" i="107"/>
  <c r="B24" i="107" s="1"/>
  <c r="C23" i="107"/>
  <c r="B23" i="107" s="1"/>
  <c r="A23" i="107" s="1"/>
  <c r="C22" i="107"/>
  <c r="C21" i="107"/>
  <c r="B21" i="107" s="1"/>
  <c r="A21" i="107" s="1"/>
  <c r="C20" i="107"/>
  <c r="B20" i="107" s="1"/>
  <c r="C19" i="107"/>
  <c r="B19" i="107" s="1"/>
  <c r="A19" i="107" s="1"/>
  <c r="C18" i="107"/>
  <c r="C17" i="107"/>
  <c r="B17" i="107" s="1"/>
  <c r="A17" i="107" s="1"/>
  <c r="C16" i="107"/>
  <c r="B16" i="107" s="1"/>
  <c r="C15" i="107"/>
  <c r="B15" i="107" s="1"/>
  <c r="A15" i="107" s="1"/>
  <c r="C14" i="107"/>
  <c r="C13" i="107"/>
  <c r="B13" i="107" s="1"/>
  <c r="A13" i="107" s="1"/>
  <c r="C12" i="107"/>
  <c r="B12" i="107" s="1"/>
  <c r="C11" i="107"/>
  <c r="B11" i="107" s="1"/>
  <c r="A11" i="107" s="1"/>
  <c r="C10" i="107"/>
  <c r="C9" i="107"/>
  <c r="B9" i="107" s="1"/>
  <c r="A9" i="107" s="1"/>
  <c r="C8" i="107"/>
  <c r="B8" i="107" s="1"/>
  <c r="C7" i="107"/>
  <c r="B7" i="107" s="1"/>
  <c r="A7" i="107" s="1"/>
  <c r="C6" i="107"/>
  <c r="C5" i="107"/>
  <c r="B5" i="107" s="1"/>
  <c r="A3" i="107"/>
  <c r="A2" i="107"/>
  <c r="G1" i="107"/>
  <c r="A1" i="107"/>
  <c r="C6" i="98"/>
  <c r="C7" i="98"/>
  <c r="B7" i="98" s="1"/>
  <c r="C8" i="98"/>
  <c r="C9" i="98"/>
  <c r="B9" i="98" s="1"/>
  <c r="C10" i="98"/>
  <c r="C11" i="98"/>
  <c r="B11" i="98" s="1"/>
  <c r="C12" i="98"/>
  <c r="C13" i="98"/>
  <c r="B13" i="98" s="1"/>
  <c r="C14" i="98"/>
  <c r="C15" i="98"/>
  <c r="B15" i="98" s="1"/>
  <c r="C16" i="98"/>
  <c r="C17" i="98"/>
  <c r="B17" i="98" s="1"/>
  <c r="C18" i="98"/>
  <c r="C19" i="98"/>
  <c r="C20" i="98"/>
  <c r="C21" i="98"/>
  <c r="B21" i="98" s="1"/>
  <c r="C22" i="98"/>
  <c r="C23" i="98"/>
  <c r="B23" i="98" s="1"/>
  <c r="C24" i="98"/>
  <c r="C25" i="98"/>
  <c r="B25" i="98" s="1"/>
  <c r="C26" i="98"/>
  <c r="C27" i="98"/>
  <c r="B27" i="98" s="1"/>
  <c r="C28" i="98"/>
  <c r="C29" i="98"/>
  <c r="B29" i="98" s="1"/>
  <c r="C30" i="98"/>
  <c r="C31" i="98"/>
  <c r="B31" i="98" s="1"/>
  <c r="C32" i="98"/>
  <c r="C33" i="98"/>
  <c r="B33" i="98" s="1"/>
  <c r="C34" i="98"/>
  <c r="C35" i="98"/>
  <c r="B35" i="98" s="1"/>
  <c r="C36" i="98"/>
  <c r="C37" i="98"/>
  <c r="B37" i="98" s="1"/>
  <c r="C38" i="98"/>
  <c r="C39" i="98"/>
  <c r="B39" i="98" s="1"/>
  <c r="C40" i="98"/>
  <c r="C41" i="98"/>
  <c r="B41" i="98" s="1"/>
  <c r="C42" i="98"/>
  <c r="C43" i="98"/>
  <c r="B43" i="98" s="1"/>
  <c r="C44" i="98"/>
  <c r="C45" i="98"/>
  <c r="B45" i="98" s="1"/>
  <c r="C46" i="98"/>
  <c r="C47" i="98"/>
  <c r="B47" i="98" s="1"/>
  <c r="C48" i="98"/>
  <c r="C49" i="98"/>
  <c r="B49" i="98" s="1"/>
  <c r="C50" i="98"/>
  <c r="C5" i="98"/>
  <c r="B5" i="98" s="1"/>
  <c r="C6" i="97"/>
  <c r="B6" i="97" s="1"/>
  <c r="A6" i="97" s="1"/>
  <c r="C7" i="97"/>
  <c r="B7" i="97" s="1"/>
  <c r="C8" i="97"/>
  <c r="B8" i="97" s="1"/>
  <c r="A8" i="97" s="1"/>
  <c r="C9" i="97"/>
  <c r="B9" i="97" s="1"/>
  <c r="C10" i="97"/>
  <c r="B10" i="97" s="1"/>
  <c r="A10" i="97" s="1"/>
  <c r="C11" i="97"/>
  <c r="B11" i="97" s="1"/>
  <c r="C12" i="97"/>
  <c r="B12" i="97" s="1"/>
  <c r="A12" i="97" s="1"/>
  <c r="C13" i="97"/>
  <c r="B13" i="97" s="1"/>
  <c r="C14" i="97"/>
  <c r="B14" i="97" s="1"/>
  <c r="A14" i="97" s="1"/>
  <c r="C15" i="97"/>
  <c r="B15" i="97" s="1"/>
  <c r="C16" i="97"/>
  <c r="B16" i="97" s="1"/>
  <c r="A16" i="97" s="1"/>
  <c r="C17" i="97"/>
  <c r="B17" i="97" s="1"/>
  <c r="C18" i="97"/>
  <c r="B18" i="97" s="1"/>
  <c r="A18" i="97" s="1"/>
  <c r="C19" i="97"/>
  <c r="B19" i="97" s="1"/>
  <c r="C20" i="97"/>
  <c r="B20" i="97" s="1"/>
  <c r="A20" i="97" s="1"/>
  <c r="C21" i="97"/>
  <c r="B21" i="97" s="1"/>
  <c r="C22" i="97"/>
  <c r="B22" i="97" s="1"/>
  <c r="A22" i="97" s="1"/>
  <c r="C23" i="97"/>
  <c r="B23" i="97" s="1"/>
  <c r="C24" i="97"/>
  <c r="B24" i="97" s="1"/>
  <c r="A24" i="97" s="1"/>
  <c r="C25" i="97"/>
  <c r="B25" i="97" s="1"/>
  <c r="C26" i="97"/>
  <c r="B26" i="97" s="1"/>
  <c r="A26" i="97" s="1"/>
  <c r="C27" i="97"/>
  <c r="B27" i="97" s="1"/>
  <c r="C28" i="97"/>
  <c r="B28" i="97" s="1"/>
  <c r="A28" i="97" s="1"/>
  <c r="C29" i="97"/>
  <c r="B29" i="97" s="1"/>
  <c r="C30" i="97"/>
  <c r="B30" i="97" s="1"/>
  <c r="A30" i="97" s="1"/>
  <c r="C31" i="97"/>
  <c r="B31" i="97" s="1"/>
  <c r="C32" i="97"/>
  <c r="B32" i="97" s="1"/>
  <c r="A32" i="97" s="1"/>
  <c r="C33" i="97"/>
  <c r="B33" i="97" s="1"/>
  <c r="C34" i="97"/>
  <c r="B34" i="97" s="1"/>
  <c r="A34" i="97" s="1"/>
  <c r="C35" i="97"/>
  <c r="B35" i="97" s="1"/>
  <c r="C36" i="97"/>
  <c r="B36" i="97" s="1"/>
  <c r="A36" i="97" s="1"/>
  <c r="C37" i="97"/>
  <c r="B37" i="97" s="1"/>
  <c r="C38" i="97"/>
  <c r="B38" i="97" s="1"/>
  <c r="A38" i="97" s="1"/>
  <c r="C39" i="97"/>
  <c r="B39" i="97" s="1"/>
  <c r="C40" i="97"/>
  <c r="B40" i="97" s="1"/>
  <c r="A40" i="97" s="1"/>
  <c r="C41" i="97"/>
  <c r="B41" i="97" s="1"/>
  <c r="C42" i="97"/>
  <c r="B42" i="97" s="1"/>
  <c r="A42" i="97" s="1"/>
  <c r="C43" i="97"/>
  <c r="B43" i="97" s="1"/>
  <c r="C44" i="97"/>
  <c r="B44" i="97" s="1"/>
  <c r="A44" i="97" s="1"/>
  <c r="C45" i="97"/>
  <c r="B45" i="97" s="1"/>
  <c r="C46" i="97"/>
  <c r="B46" i="97" s="1"/>
  <c r="A46" i="97" s="1"/>
  <c r="C47" i="97"/>
  <c r="B47" i="97" s="1"/>
  <c r="C48" i="97"/>
  <c r="B48" i="97" s="1"/>
  <c r="A48" i="97" s="1"/>
  <c r="C49" i="97"/>
  <c r="B49" i="97" s="1"/>
  <c r="C50" i="97"/>
  <c r="B50" i="97" s="1"/>
  <c r="A50" i="97" s="1"/>
  <c r="C5" i="97"/>
  <c r="B5" i="97" s="1"/>
  <c r="A7" i="95"/>
  <c r="A5" i="95"/>
  <c r="C6" i="94"/>
  <c r="B6" i="94" s="1"/>
  <c r="C7" i="94"/>
  <c r="B7" i="94" s="1"/>
  <c r="C8" i="94"/>
  <c r="B8" i="94" s="1"/>
  <c r="C9" i="94"/>
  <c r="B9" i="94" s="1"/>
  <c r="C10" i="94"/>
  <c r="B10" i="94" s="1"/>
  <c r="C11" i="94"/>
  <c r="B11" i="94" s="1"/>
  <c r="C12" i="94"/>
  <c r="B12" i="94" s="1"/>
  <c r="C13" i="94"/>
  <c r="B13" i="94" s="1"/>
  <c r="C14" i="94"/>
  <c r="B14" i="94" s="1"/>
  <c r="C15" i="94"/>
  <c r="B15" i="94" s="1"/>
  <c r="C16" i="94"/>
  <c r="B16" i="94" s="1"/>
  <c r="C17" i="94"/>
  <c r="B17" i="94" s="1"/>
  <c r="C18" i="94"/>
  <c r="B18" i="94" s="1"/>
  <c r="C19" i="94"/>
  <c r="B19" i="94" s="1"/>
  <c r="C20" i="94"/>
  <c r="B20" i="94" s="1"/>
  <c r="C21" i="94"/>
  <c r="B21" i="94" s="1"/>
  <c r="C22" i="94"/>
  <c r="B22" i="94" s="1"/>
  <c r="C23" i="94"/>
  <c r="B23" i="94" s="1"/>
  <c r="C24" i="94"/>
  <c r="B24" i="94" s="1"/>
  <c r="C25" i="94"/>
  <c r="B25" i="94" s="1"/>
  <c r="C26" i="94"/>
  <c r="B26" i="94" s="1"/>
  <c r="C27" i="94"/>
  <c r="B27" i="94" s="1"/>
  <c r="C28" i="94"/>
  <c r="B28" i="94" s="1"/>
  <c r="C29" i="94"/>
  <c r="B29" i="94" s="1"/>
  <c r="C30" i="94"/>
  <c r="B30" i="94" s="1"/>
  <c r="C31" i="94"/>
  <c r="B31" i="94" s="1"/>
  <c r="C32" i="94"/>
  <c r="B32" i="94" s="1"/>
  <c r="C33" i="94"/>
  <c r="B33" i="94" s="1"/>
  <c r="C34" i="94"/>
  <c r="B34" i="94" s="1"/>
  <c r="C35" i="94"/>
  <c r="B35" i="94" s="1"/>
  <c r="C36" i="94"/>
  <c r="B36" i="94" s="1"/>
  <c r="C37" i="94"/>
  <c r="B37" i="94" s="1"/>
  <c r="C38" i="94"/>
  <c r="B38" i="94" s="1"/>
  <c r="C39" i="94"/>
  <c r="B39" i="94" s="1"/>
  <c r="C40" i="94"/>
  <c r="B40" i="94" s="1"/>
  <c r="C41" i="94"/>
  <c r="B41" i="94" s="1"/>
  <c r="C42" i="94"/>
  <c r="B42" i="94" s="1"/>
  <c r="C43" i="94"/>
  <c r="B43" i="94" s="1"/>
  <c r="C44" i="94"/>
  <c r="B44" i="94" s="1"/>
  <c r="C45" i="94"/>
  <c r="B45" i="94" s="1"/>
  <c r="C46" i="94"/>
  <c r="B46" i="94" s="1"/>
  <c r="C47" i="94"/>
  <c r="B47" i="94" s="1"/>
  <c r="C48" i="94"/>
  <c r="B48" i="94" s="1"/>
  <c r="C49" i="94"/>
  <c r="B49" i="94" s="1"/>
  <c r="C50" i="94"/>
  <c r="B50" i="94" s="1"/>
  <c r="C5" i="94"/>
  <c r="B5" i="94" s="1"/>
  <c r="B6" i="101"/>
  <c r="B7" i="101"/>
  <c r="B8" i="101"/>
  <c r="B9" i="101"/>
  <c r="B10" i="101"/>
  <c r="B11" i="101"/>
  <c r="B12" i="101"/>
  <c r="B13" i="101"/>
  <c r="B14" i="101"/>
  <c r="B15" i="101"/>
  <c r="B16" i="101"/>
  <c r="B17" i="101"/>
  <c r="B18" i="101"/>
  <c r="B19" i="101"/>
  <c r="B20" i="101"/>
  <c r="B21" i="101"/>
  <c r="B22" i="101"/>
  <c r="B23" i="101"/>
  <c r="B24" i="10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 i="101"/>
  <c r="H2" i="106"/>
  <c r="G1" i="106"/>
  <c r="H2" i="105"/>
  <c r="G1" i="105"/>
  <c r="G2" i="104"/>
  <c r="F1" i="104"/>
  <c r="G2" i="103"/>
  <c r="F1" i="103"/>
  <c r="G2" i="102"/>
  <c r="F1" i="102"/>
  <c r="G2" i="98"/>
  <c r="F1" i="98"/>
  <c r="F2" i="97"/>
  <c r="E1" i="97"/>
  <c r="G2" i="96"/>
  <c r="F1" i="96"/>
  <c r="H2" i="95"/>
  <c r="G1" i="95"/>
  <c r="E2" i="94"/>
  <c r="D1" i="94"/>
  <c r="G2" i="93"/>
  <c r="F1" i="93"/>
  <c r="I2" i="92"/>
  <c r="H1" i="92"/>
  <c r="H1" i="106"/>
  <c r="H1" i="105"/>
  <c r="G1" i="104"/>
  <c r="G1" i="103"/>
  <c r="G1" i="102"/>
  <c r="G1" i="98"/>
  <c r="F1" i="97"/>
  <c r="G1" i="96"/>
  <c r="H1" i="95"/>
  <c r="E1" i="94"/>
  <c r="G1" i="93"/>
  <c r="I1" i="92"/>
  <c r="G1" i="91"/>
  <c r="G2" i="91"/>
  <c r="F1" i="91"/>
  <c r="D1" i="101"/>
  <c r="E2" i="101"/>
  <c r="F2" i="90"/>
  <c r="E1" i="90"/>
  <c r="I2" i="89"/>
  <c r="H1" i="89"/>
  <c r="H2" i="88"/>
  <c r="G1" i="88"/>
  <c r="H2" i="87"/>
  <c r="G1" i="87"/>
  <c r="H1" i="86"/>
  <c r="H1" i="85"/>
  <c r="H2" i="86"/>
  <c r="G1" i="86"/>
  <c r="H2" i="85"/>
  <c r="G1" i="85"/>
  <c r="B48" i="106"/>
  <c r="A48" i="106" s="1"/>
  <c r="B46" i="106"/>
  <c r="A46" i="106" s="1"/>
  <c r="B44" i="106"/>
  <c r="A44" i="106" s="1"/>
  <c r="B42" i="106"/>
  <c r="A42" i="106" s="1"/>
  <c r="B40" i="106"/>
  <c r="A40" i="106" s="1"/>
  <c r="B38" i="106"/>
  <c r="A38" i="106" s="1"/>
  <c r="B36" i="106"/>
  <c r="A36" i="106" s="1"/>
  <c r="B34" i="106"/>
  <c r="A34" i="106" s="1"/>
  <c r="B32" i="106"/>
  <c r="A32" i="106" s="1"/>
  <c r="B30" i="106"/>
  <c r="A30" i="106" s="1"/>
  <c r="B28" i="106"/>
  <c r="A28" i="106" s="1"/>
  <c r="B26" i="106"/>
  <c r="A26" i="106" s="1"/>
  <c r="B24" i="106"/>
  <c r="A24" i="106" s="1"/>
  <c r="B22" i="106"/>
  <c r="A22" i="106" s="1"/>
  <c r="B20" i="106"/>
  <c r="A20" i="106" s="1"/>
  <c r="B18" i="106"/>
  <c r="A18" i="106" s="1"/>
  <c r="B16" i="106"/>
  <c r="A16" i="106" s="1"/>
  <c r="B14" i="106"/>
  <c r="A14" i="106" s="1"/>
  <c r="B12" i="106"/>
  <c r="A12" i="106" s="1"/>
  <c r="B10" i="106"/>
  <c r="A10" i="106" s="1"/>
  <c r="B8" i="106"/>
  <c r="A8" i="106" s="1"/>
  <c r="B6" i="106"/>
  <c r="A6" i="106" s="1"/>
  <c r="A3" i="106"/>
  <c r="A2" i="106"/>
  <c r="A1" i="106"/>
  <c r="B49" i="105"/>
  <c r="B47" i="105"/>
  <c r="B45" i="105"/>
  <c r="B43" i="105"/>
  <c r="B41" i="105"/>
  <c r="B39" i="105"/>
  <c r="B37" i="105"/>
  <c r="B35" i="105"/>
  <c r="B33" i="105"/>
  <c r="B31" i="105"/>
  <c r="B29" i="105"/>
  <c r="B27" i="105"/>
  <c r="B25" i="105"/>
  <c r="B23" i="105"/>
  <c r="B21" i="105"/>
  <c r="B19" i="105"/>
  <c r="B17" i="105"/>
  <c r="B15" i="105"/>
  <c r="B13" i="105"/>
  <c r="B11" i="105"/>
  <c r="B9" i="105"/>
  <c r="B7" i="105"/>
  <c r="B5" i="105"/>
  <c r="L108" i="1" s="1"/>
  <c r="J108" i="1" s="1"/>
  <c r="A3" i="105"/>
  <c r="A2" i="105"/>
  <c r="A1" i="105"/>
  <c r="B49" i="104"/>
  <c r="B47" i="104"/>
  <c r="B45" i="104"/>
  <c r="B43" i="104"/>
  <c r="B41" i="104"/>
  <c r="B39" i="104"/>
  <c r="B37" i="104"/>
  <c r="B35" i="104"/>
  <c r="B33" i="104"/>
  <c r="B31" i="104"/>
  <c r="B29" i="104"/>
  <c r="B27" i="104"/>
  <c r="B25" i="104"/>
  <c r="B23" i="104"/>
  <c r="B21" i="104"/>
  <c r="B19" i="104"/>
  <c r="B17" i="104"/>
  <c r="B15" i="104"/>
  <c r="B13" i="104"/>
  <c r="B11" i="104"/>
  <c r="B9" i="104"/>
  <c r="B7" i="104"/>
  <c r="B5" i="104"/>
  <c r="K104" i="1" s="1"/>
  <c r="A3" i="104"/>
  <c r="A2" i="104"/>
  <c r="A1" i="104"/>
  <c r="B49" i="103"/>
  <c r="B47" i="103"/>
  <c r="B45" i="103"/>
  <c r="B43" i="103"/>
  <c r="B41" i="103"/>
  <c r="B39" i="103"/>
  <c r="B37" i="103"/>
  <c r="B35" i="103"/>
  <c r="B33" i="103"/>
  <c r="B31" i="103"/>
  <c r="B29" i="103"/>
  <c r="B27" i="103"/>
  <c r="B25" i="103"/>
  <c r="B23" i="103"/>
  <c r="B21" i="103"/>
  <c r="B19" i="103"/>
  <c r="B17" i="103"/>
  <c r="B15" i="103"/>
  <c r="B13" i="103"/>
  <c r="B11" i="103"/>
  <c r="B9" i="103"/>
  <c r="B7" i="103"/>
  <c r="B5" i="103"/>
  <c r="K100" i="1" s="1"/>
  <c r="A3" i="103"/>
  <c r="A2" i="103"/>
  <c r="A1" i="103"/>
  <c r="B49" i="102"/>
  <c r="B47" i="102"/>
  <c r="B45" i="102"/>
  <c r="B43" i="102"/>
  <c r="B41" i="102"/>
  <c r="B39" i="102"/>
  <c r="B37" i="102"/>
  <c r="B35" i="102"/>
  <c r="B33" i="102"/>
  <c r="B31" i="102"/>
  <c r="B29" i="102"/>
  <c r="B27" i="102"/>
  <c r="B25" i="102"/>
  <c r="B23" i="102"/>
  <c r="B21" i="102"/>
  <c r="B19" i="102"/>
  <c r="B17" i="102"/>
  <c r="B15" i="102"/>
  <c r="B13" i="102"/>
  <c r="B11" i="102"/>
  <c r="B9" i="102"/>
  <c r="B7" i="102"/>
  <c r="B5" i="102"/>
  <c r="L96" i="1" s="1"/>
  <c r="A3" i="102"/>
  <c r="A2" i="102"/>
  <c r="A1" i="102"/>
  <c r="C50" i="101"/>
  <c r="C49" i="101"/>
  <c r="C48" i="101"/>
  <c r="A48" i="101" s="1"/>
  <c r="C47" i="101"/>
  <c r="C46" i="101"/>
  <c r="C45" i="101"/>
  <c r="C44" i="101"/>
  <c r="A44" i="101" s="1"/>
  <c r="C43" i="101"/>
  <c r="C42" i="101"/>
  <c r="C41" i="101"/>
  <c r="C40" i="101"/>
  <c r="A40" i="101" s="1"/>
  <c r="C39" i="101"/>
  <c r="C38" i="101"/>
  <c r="C37" i="101"/>
  <c r="C36" i="101"/>
  <c r="A36" i="101" s="1"/>
  <c r="C35" i="101"/>
  <c r="C34" i="101"/>
  <c r="C33" i="101"/>
  <c r="C32" i="101"/>
  <c r="A32" i="101" s="1"/>
  <c r="C31" i="101"/>
  <c r="C30" i="101"/>
  <c r="C29" i="101"/>
  <c r="C28" i="101"/>
  <c r="A28" i="101" s="1"/>
  <c r="C27" i="101"/>
  <c r="C26" i="101"/>
  <c r="C25" i="101"/>
  <c r="C24" i="101"/>
  <c r="C23" i="101"/>
  <c r="A23" i="101" s="1"/>
  <c r="C22" i="101"/>
  <c r="C21" i="101"/>
  <c r="C20" i="101"/>
  <c r="C19" i="101"/>
  <c r="A19" i="101" s="1"/>
  <c r="C18" i="101"/>
  <c r="C17" i="101"/>
  <c r="A17" i="101" s="1"/>
  <c r="C16" i="101"/>
  <c r="C15" i="101"/>
  <c r="C14" i="101"/>
  <c r="C13" i="101"/>
  <c r="A13" i="101" s="1"/>
  <c r="C12" i="101"/>
  <c r="C11" i="101"/>
  <c r="A11" i="101" s="1"/>
  <c r="C10" i="101"/>
  <c r="C9" i="101"/>
  <c r="C8" i="101"/>
  <c r="C7" i="101"/>
  <c r="A7" i="101" s="1"/>
  <c r="C6" i="101"/>
  <c r="C5" i="101"/>
  <c r="A3" i="101"/>
  <c r="A2" i="101"/>
  <c r="E1" i="101"/>
  <c r="A1" i="101"/>
  <c r="B19" i="98"/>
  <c r="A3" i="98"/>
  <c r="A2" i="98"/>
  <c r="A1" i="98"/>
  <c r="A3" i="97"/>
  <c r="A2" i="97"/>
  <c r="A1" i="97"/>
  <c r="A3" i="96"/>
  <c r="A2" i="96"/>
  <c r="A1" i="96"/>
  <c r="A50" i="95"/>
  <c r="A48" i="95"/>
  <c r="A46" i="95"/>
  <c r="A44" i="95"/>
  <c r="A42" i="95"/>
  <c r="A40" i="95"/>
  <c r="A38" i="95"/>
  <c r="A36" i="95"/>
  <c r="A34" i="95"/>
  <c r="A32" i="95"/>
  <c r="A30" i="95"/>
  <c r="A28" i="95"/>
  <c r="A26" i="95"/>
  <c r="A24" i="95"/>
  <c r="A22" i="95"/>
  <c r="A20" i="95"/>
  <c r="A18" i="95"/>
  <c r="A16" i="95"/>
  <c r="A14" i="95"/>
  <c r="A12" i="95"/>
  <c r="A10" i="95"/>
  <c r="A8" i="95"/>
  <c r="A6" i="95"/>
  <c r="A3" i="95"/>
  <c r="A2" i="95"/>
  <c r="A1" i="95"/>
  <c r="A3" i="94"/>
  <c r="A2" i="94"/>
  <c r="A1" i="94"/>
  <c r="C50" i="93"/>
  <c r="C49" i="93"/>
  <c r="B49" i="93" s="1"/>
  <c r="C48" i="93"/>
  <c r="C47" i="93"/>
  <c r="B47" i="93" s="1"/>
  <c r="C46" i="93"/>
  <c r="C45" i="93"/>
  <c r="B45" i="93" s="1"/>
  <c r="C44" i="93"/>
  <c r="C43" i="93"/>
  <c r="B43" i="93" s="1"/>
  <c r="C42" i="93"/>
  <c r="C41" i="93"/>
  <c r="B41" i="93" s="1"/>
  <c r="C40" i="93"/>
  <c r="C39" i="93"/>
  <c r="B39" i="93" s="1"/>
  <c r="C38" i="93"/>
  <c r="C37" i="93"/>
  <c r="B37" i="93" s="1"/>
  <c r="C36" i="93"/>
  <c r="C35" i="93"/>
  <c r="B35" i="93" s="1"/>
  <c r="C34" i="93"/>
  <c r="C33" i="93"/>
  <c r="B33" i="93" s="1"/>
  <c r="C32" i="93"/>
  <c r="C31" i="93"/>
  <c r="B31" i="93" s="1"/>
  <c r="C30" i="93"/>
  <c r="C29" i="93"/>
  <c r="B29" i="93" s="1"/>
  <c r="C28" i="93"/>
  <c r="C27" i="93"/>
  <c r="B27" i="93" s="1"/>
  <c r="C26" i="93"/>
  <c r="C25" i="93"/>
  <c r="B25" i="93" s="1"/>
  <c r="C24" i="93"/>
  <c r="C23" i="93"/>
  <c r="B23" i="93" s="1"/>
  <c r="C22" i="93"/>
  <c r="C21" i="93"/>
  <c r="B21" i="93" s="1"/>
  <c r="C20" i="93"/>
  <c r="C19" i="93"/>
  <c r="B19" i="93" s="1"/>
  <c r="C18" i="93"/>
  <c r="C17" i="93"/>
  <c r="B17" i="93" s="1"/>
  <c r="C16" i="93"/>
  <c r="C15" i="93"/>
  <c r="B15" i="93" s="1"/>
  <c r="C14" i="93"/>
  <c r="C13" i="93"/>
  <c r="B13" i="93" s="1"/>
  <c r="C12" i="93"/>
  <c r="C11" i="93"/>
  <c r="B11" i="93" s="1"/>
  <c r="C10" i="93"/>
  <c r="C9" i="93"/>
  <c r="B9" i="93" s="1"/>
  <c r="C8" i="93"/>
  <c r="C7" i="93"/>
  <c r="B7" i="93" s="1"/>
  <c r="C6" i="93"/>
  <c r="C5" i="93"/>
  <c r="B5" i="93" s="1"/>
  <c r="N63" i="1" s="1"/>
  <c r="A3" i="93"/>
  <c r="A2" i="93"/>
  <c r="A1" i="93"/>
  <c r="C50" i="92"/>
  <c r="B50" i="92" s="1"/>
  <c r="C49" i="92"/>
  <c r="C48" i="92"/>
  <c r="B48" i="92" s="1"/>
  <c r="C47" i="92"/>
  <c r="C46" i="92"/>
  <c r="B46" i="92" s="1"/>
  <c r="C45" i="92"/>
  <c r="C44" i="92"/>
  <c r="B44" i="92" s="1"/>
  <c r="C43" i="92"/>
  <c r="C42" i="92"/>
  <c r="B42" i="92" s="1"/>
  <c r="C41" i="92"/>
  <c r="C40" i="92"/>
  <c r="B40" i="92" s="1"/>
  <c r="C39" i="92"/>
  <c r="C38" i="92"/>
  <c r="B38" i="92" s="1"/>
  <c r="C37" i="92"/>
  <c r="C36" i="92"/>
  <c r="B36" i="92" s="1"/>
  <c r="C35" i="92"/>
  <c r="C34" i="92"/>
  <c r="B34" i="92" s="1"/>
  <c r="C33" i="92"/>
  <c r="C32" i="92"/>
  <c r="B32" i="92" s="1"/>
  <c r="C31" i="92"/>
  <c r="C30" i="92"/>
  <c r="B30" i="92" s="1"/>
  <c r="C29" i="92"/>
  <c r="C28" i="92"/>
  <c r="B28" i="92" s="1"/>
  <c r="C27" i="92"/>
  <c r="C26" i="92"/>
  <c r="B26" i="92" s="1"/>
  <c r="C25" i="92"/>
  <c r="C24" i="92"/>
  <c r="B24" i="92" s="1"/>
  <c r="C23" i="92"/>
  <c r="C22" i="92"/>
  <c r="B22" i="92" s="1"/>
  <c r="C21" i="92"/>
  <c r="C20" i="92"/>
  <c r="B20" i="92" s="1"/>
  <c r="C19" i="92"/>
  <c r="C18" i="92"/>
  <c r="B18" i="92" s="1"/>
  <c r="C17" i="92"/>
  <c r="C16" i="92"/>
  <c r="B16" i="92" s="1"/>
  <c r="C15" i="92"/>
  <c r="C14" i="92"/>
  <c r="B14" i="92" s="1"/>
  <c r="C13" i="92"/>
  <c r="C12" i="92"/>
  <c r="B12" i="92" s="1"/>
  <c r="C11" i="92"/>
  <c r="C10" i="92"/>
  <c r="B10" i="92" s="1"/>
  <c r="C9" i="92"/>
  <c r="C8" i="92"/>
  <c r="B8" i="92" s="1"/>
  <c r="C7" i="92"/>
  <c r="C6" i="92"/>
  <c r="B6" i="92" s="1"/>
  <c r="C5" i="92"/>
  <c r="A3" i="92"/>
  <c r="A2" i="92"/>
  <c r="A1" i="92"/>
  <c r="C50" i="91"/>
  <c r="B50" i="91" s="1"/>
  <c r="C49" i="91"/>
  <c r="C48" i="91"/>
  <c r="B48" i="91" s="1"/>
  <c r="C47" i="91"/>
  <c r="C46" i="91"/>
  <c r="B46" i="91" s="1"/>
  <c r="C45" i="91"/>
  <c r="C44" i="91"/>
  <c r="B44" i="91" s="1"/>
  <c r="C43" i="91"/>
  <c r="C42" i="91"/>
  <c r="B42" i="91" s="1"/>
  <c r="C41" i="91"/>
  <c r="C40" i="91"/>
  <c r="B40" i="91" s="1"/>
  <c r="C39" i="91"/>
  <c r="C38" i="91"/>
  <c r="B38" i="91" s="1"/>
  <c r="C37" i="91"/>
  <c r="C36" i="91"/>
  <c r="B36" i="91" s="1"/>
  <c r="C35" i="91"/>
  <c r="C34" i="91"/>
  <c r="B34" i="91" s="1"/>
  <c r="C33" i="91"/>
  <c r="C32" i="91"/>
  <c r="B32" i="91" s="1"/>
  <c r="C31" i="91"/>
  <c r="C30" i="91"/>
  <c r="B30" i="91" s="1"/>
  <c r="C29" i="91"/>
  <c r="C28" i="91"/>
  <c r="B28" i="91" s="1"/>
  <c r="C27" i="91"/>
  <c r="C26" i="91"/>
  <c r="B26" i="91" s="1"/>
  <c r="C25" i="91"/>
  <c r="C24" i="91"/>
  <c r="B24" i="91" s="1"/>
  <c r="C23" i="91"/>
  <c r="C22" i="91"/>
  <c r="B22" i="91" s="1"/>
  <c r="C21" i="91"/>
  <c r="C20" i="91"/>
  <c r="B20" i="91" s="1"/>
  <c r="C19" i="91"/>
  <c r="C18" i="91"/>
  <c r="B18" i="91" s="1"/>
  <c r="C17" i="91"/>
  <c r="C16" i="91"/>
  <c r="B16" i="91" s="1"/>
  <c r="C15" i="91"/>
  <c r="C14" i="91"/>
  <c r="B14" i="91" s="1"/>
  <c r="C13" i="91"/>
  <c r="C12" i="91"/>
  <c r="B12" i="91" s="1"/>
  <c r="C11" i="91"/>
  <c r="C10" i="91"/>
  <c r="B10" i="91" s="1"/>
  <c r="C9" i="91"/>
  <c r="C8" i="91"/>
  <c r="B8" i="91" s="1"/>
  <c r="C7" i="91"/>
  <c r="C6" i="91"/>
  <c r="B6" i="91" s="1"/>
  <c r="C5" i="91"/>
  <c r="A3" i="91"/>
  <c r="A2" i="91"/>
  <c r="A1" i="91"/>
  <c r="C50" i="90"/>
  <c r="B50" i="90" s="1"/>
  <c r="C49" i="90"/>
  <c r="B49" i="90" s="1"/>
  <c r="C48" i="90"/>
  <c r="B48" i="90" s="1"/>
  <c r="C47" i="90"/>
  <c r="B47" i="90" s="1"/>
  <c r="C46" i="90"/>
  <c r="B46" i="90" s="1"/>
  <c r="C45" i="90"/>
  <c r="B45" i="90" s="1"/>
  <c r="C44" i="90"/>
  <c r="B44" i="90" s="1"/>
  <c r="C43" i="90"/>
  <c r="B43" i="90" s="1"/>
  <c r="C42" i="90"/>
  <c r="B42" i="90" s="1"/>
  <c r="C41" i="90"/>
  <c r="B41" i="90" s="1"/>
  <c r="C40" i="90"/>
  <c r="B40" i="90" s="1"/>
  <c r="C39" i="90"/>
  <c r="B39" i="90" s="1"/>
  <c r="C38" i="90"/>
  <c r="B38" i="90" s="1"/>
  <c r="C37" i="90"/>
  <c r="B37" i="90" s="1"/>
  <c r="C36" i="90"/>
  <c r="B36" i="90" s="1"/>
  <c r="C35" i="90"/>
  <c r="B35" i="90" s="1"/>
  <c r="C34" i="90"/>
  <c r="B34" i="90" s="1"/>
  <c r="C33" i="90"/>
  <c r="B33" i="90" s="1"/>
  <c r="C32" i="90"/>
  <c r="B32" i="90" s="1"/>
  <c r="C31" i="90"/>
  <c r="B31" i="90" s="1"/>
  <c r="C30" i="90"/>
  <c r="B30" i="90" s="1"/>
  <c r="C29" i="90"/>
  <c r="B29" i="90" s="1"/>
  <c r="C28" i="90"/>
  <c r="B28" i="90" s="1"/>
  <c r="C27" i="90"/>
  <c r="B27" i="90" s="1"/>
  <c r="C26" i="90"/>
  <c r="B26" i="90" s="1"/>
  <c r="C25" i="90"/>
  <c r="B25" i="90" s="1"/>
  <c r="C24" i="90"/>
  <c r="B24" i="90" s="1"/>
  <c r="C23" i="90"/>
  <c r="B23" i="90" s="1"/>
  <c r="C22" i="90"/>
  <c r="B22" i="90" s="1"/>
  <c r="C21" i="90"/>
  <c r="B21" i="90" s="1"/>
  <c r="C20" i="90"/>
  <c r="B20" i="90" s="1"/>
  <c r="C19" i="90"/>
  <c r="B19" i="90" s="1"/>
  <c r="C18" i="90"/>
  <c r="B18" i="90" s="1"/>
  <c r="C17" i="90"/>
  <c r="B17" i="90" s="1"/>
  <c r="C16" i="90"/>
  <c r="B16" i="90" s="1"/>
  <c r="C15" i="90"/>
  <c r="B15" i="90" s="1"/>
  <c r="C14" i="90"/>
  <c r="B14" i="90" s="1"/>
  <c r="C13" i="90"/>
  <c r="B13" i="90" s="1"/>
  <c r="C12" i="90"/>
  <c r="B12" i="90" s="1"/>
  <c r="C11" i="90"/>
  <c r="B11" i="90" s="1"/>
  <c r="C10" i="90"/>
  <c r="B10" i="90" s="1"/>
  <c r="C9" i="90"/>
  <c r="B9" i="90" s="1"/>
  <c r="C8" i="90"/>
  <c r="B8" i="90" s="1"/>
  <c r="C7" i="90"/>
  <c r="B7" i="90" s="1"/>
  <c r="C6" i="90"/>
  <c r="B6" i="90" s="1"/>
  <c r="C5" i="90"/>
  <c r="B5" i="90" s="1"/>
  <c r="A3" i="90"/>
  <c r="A2" i="90"/>
  <c r="F1" i="90"/>
  <c r="A1" i="90"/>
  <c r="A49" i="89"/>
  <c r="A47" i="89"/>
  <c r="A45" i="89"/>
  <c r="A43" i="89"/>
  <c r="A41" i="89"/>
  <c r="A39" i="89"/>
  <c r="A37" i="89"/>
  <c r="A35" i="89"/>
  <c r="A33" i="89"/>
  <c r="A31" i="89"/>
  <c r="A29" i="89"/>
  <c r="A27" i="89"/>
  <c r="A25" i="89"/>
  <c r="A23" i="89"/>
  <c r="A21" i="89"/>
  <c r="A19" i="89"/>
  <c r="A17" i="89"/>
  <c r="A15" i="89"/>
  <c r="A13" i="89"/>
  <c r="A11" i="89"/>
  <c r="A9" i="89"/>
  <c r="B5" i="89"/>
  <c r="A3" i="89"/>
  <c r="A2" i="89"/>
  <c r="I1" i="89"/>
  <c r="A1" i="89"/>
  <c r="B49" i="88"/>
  <c r="A49" i="88" s="1"/>
  <c r="B48" i="88"/>
  <c r="B47" i="88"/>
  <c r="A47" i="88" s="1"/>
  <c r="B45" i="88"/>
  <c r="A45" i="88" s="1"/>
  <c r="B44" i="88"/>
  <c r="B43" i="88"/>
  <c r="A43" i="88" s="1"/>
  <c r="B41" i="88"/>
  <c r="A41" i="88" s="1"/>
  <c r="B40" i="88"/>
  <c r="B39" i="88"/>
  <c r="A39" i="88" s="1"/>
  <c r="B37" i="88"/>
  <c r="A37" i="88" s="1"/>
  <c r="B36" i="88"/>
  <c r="B35" i="88"/>
  <c r="A35" i="88" s="1"/>
  <c r="B33" i="88"/>
  <c r="A33" i="88" s="1"/>
  <c r="B32" i="88"/>
  <c r="B31" i="88"/>
  <c r="A31" i="88" s="1"/>
  <c r="B29" i="88"/>
  <c r="A29" i="88" s="1"/>
  <c r="B28" i="88"/>
  <c r="B27" i="88"/>
  <c r="A27" i="88" s="1"/>
  <c r="B25" i="88"/>
  <c r="A25" i="88" s="1"/>
  <c r="B24" i="88"/>
  <c r="B23" i="88"/>
  <c r="A23" i="88" s="1"/>
  <c r="B21" i="88"/>
  <c r="A21" i="88" s="1"/>
  <c r="B20" i="88"/>
  <c r="B19" i="88"/>
  <c r="A19" i="88" s="1"/>
  <c r="B17" i="88"/>
  <c r="A17" i="88" s="1"/>
  <c r="B16" i="88"/>
  <c r="B15" i="88"/>
  <c r="A15" i="88" s="1"/>
  <c r="B13" i="88"/>
  <c r="A13" i="88" s="1"/>
  <c r="B12" i="88"/>
  <c r="B11" i="88"/>
  <c r="A11" i="88" s="1"/>
  <c r="B9" i="88"/>
  <c r="A9" i="88" s="1"/>
  <c r="B8" i="88"/>
  <c r="B7" i="88"/>
  <c r="B5" i="88"/>
  <c r="A3" i="88"/>
  <c r="A2" i="88"/>
  <c r="H1" i="88"/>
  <c r="A1" i="88"/>
  <c r="B50" i="87"/>
  <c r="B49" i="87"/>
  <c r="A49" i="87" s="1"/>
  <c r="B47" i="87"/>
  <c r="A47" i="87" s="1"/>
  <c r="B46" i="87"/>
  <c r="B45" i="87"/>
  <c r="A45" i="87" s="1"/>
  <c r="B43" i="87"/>
  <c r="A43" i="87" s="1"/>
  <c r="B42" i="87"/>
  <c r="B41" i="87"/>
  <c r="A41" i="87" s="1"/>
  <c r="B39" i="87"/>
  <c r="A39" i="87" s="1"/>
  <c r="B38" i="87"/>
  <c r="B37" i="87"/>
  <c r="A37" i="87" s="1"/>
  <c r="B35" i="87"/>
  <c r="A35" i="87" s="1"/>
  <c r="B34" i="87"/>
  <c r="B33" i="87"/>
  <c r="A33" i="87" s="1"/>
  <c r="B31" i="87"/>
  <c r="A31" i="87" s="1"/>
  <c r="B30" i="87"/>
  <c r="B29" i="87"/>
  <c r="A29" i="87" s="1"/>
  <c r="B27" i="87"/>
  <c r="A27" i="87" s="1"/>
  <c r="B26" i="87"/>
  <c r="B25" i="87"/>
  <c r="A25" i="87" s="1"/>
  <c r="B23" i="87"/>
  <c r="A23" i="87" s="1"/>
  <c r="B22" i="87"/>
  <c r="B21" i="87"/>
  <c r="A21" i="87" s="1"/>
  <c r="B19" i="87"/>
  <c r="A19" i="87" s="1"/>
  <c r="B18" i="87"/>
  <c r="B17" i="87"/>
  <c r="A17" i="87" s="1"/>
  <c r="B15" i="87"/>
  <c r="A15" i="87" s="1"/>
  <c r="B14" i="87"/>
  <c r="B13" i="87"/>
  <c r="A13" i="87" s="1"/>
  <c r="B11" i="87"/>
  <c r="A11" i="87" s="1"/>
  <c r="B10" i="87"/>
  <c r="B9" i="87"/>
  <c r="A9" i="87" s="1"/>
  <c r="B7" i="87"/>
  <c r="A7" i="87" s="1"/>
  <c r="B6" i="87"/>
  <c r="B5" i="87"/>
  <c r="A3" i="87"/>
  <c r="A2" i="87"/>
  <c r="H1" i="87"/>
  <c r="A1" i="87"/>
  <c r="B50" i="86"/>
  <c r="B49" i="86"/>
  <c r="A49" i="86" s="1"/>
  <c r="B47" i="86"/>
  <c r="A47" i="86" s="1"/>
  <c r="B46" i="86"/>
  <c r="B45" i="86"/>
  <c r="A45" i="86" s="1"/>
  <c r="B43" i="86"/>
  <c r="A43" i="86" s="1"/>
  <c r="B42" i="86"/>
  <c r="B41" i="86"/>
  <c r="A41" i="86" s="1"/>
  <c r="B39" i="86"/>
  <c r="A39" i="86" s="1"/>
  <c r="B38" i="86"/>
  <c r="B37" i="86"/>
  <c r="A37" i="86" s="1"/>
  <c r="B35" i="86"/>
  <c r="A35" i="86" s="1"/>
  <c r="B34" i="86"/>
  <c r="B33" i="86"/>
  <c r="A33" i="86" s="1"/>
  <c r="B31" i="86"/>
  <c r="A31" i="86" s="1"/>
  <c r="B30" i="86"/>
  <c r="B29" i="86"/>
  <c r="A29" i="86" s="1"/>
  <c r="B27" i="86"/>
  <c r="A27" i="86" s="1"/>
  <c r="B26" i="86"/>
  <c r="B25" i="86"/>
  <c r="A25" i="86" s="1"/>
  <c r="B23" i="86"/>
  <c r="A23" i="86" s="1"/>
  <c r="B22" i="86"/>
  <c r="B21" i="86"/>
  <c r="A21" i="86" s="1"/>
  <c r="B19" i="86"/>
  <c r="A19" i="86" s="1"/>
  <c r="B18" i="86"/>
  <c r="B17" i="86"/>
  <c r="A17" i="86" s="1"/>
  <c r="B15" i="86"/>
  <c r="A15" i="86" s="1"/>
  <c r="B14" i="86"/>
  <c r="B13" i="86"/>
  <c r="A13" i="86" s="1"/>
  <c r="B11" i="86"/>
  <c r="A11" i="86" s="1"/>
  <c r="B10" i="86"/>
  <c r="B9" i="86"/>
  <c r="A9" i="86" s="1"/>
  <c r="B7" i="86"/>
  <c r="B6" i="86"/>
  <c r="B5" i="86"/>
  <c r="A3" i="86"/>
  <c r="A2" i="86"/>
  <c r="A1" i="86"/>
  <c r="B49" i="85"/>
  <c r="B47" i="85"/>
  <c r="B45" i="85"/>
  <c r="B43" i="85"/>
  <c r="B41" i="85"/>
  <c r="B39" i="85"/>
  <c r="B37" i="85"/>
  <c r="B36" i="85"/>
  <c r="A36" i="85" s="1"/>
  <c r="B20" i="85"/>
  <c r="A20" i="85" s="1"/>
  <c r="B19" i="85"/>
  <c r="B17" i="85"/>
  <c r="B15" i="85"/>
  <c r="B13" i="85"/>
  <c r="B11" i="85"/>
  <c r="B9" i="85"/>
  <c r="B7" i="85"/>
  <c r="A3" i="85"/>
  <c r="A2" i="85"/>
  <c r="A1" i="85"/>
  <c r="B6" i="84"/>
  <c r="B7" i="84"/>
  <c r="A7" i="84" s="1"/>
  <c r="B8" i="84"/>
  <c r="A8" i="84" s="1"/>
  <c r="B9" i="84"/>
  <c r="A9" i="84" s="1"/>
  <c r="B10" i="84"/>
  <c r="A10" i="84" s="1"/>
  <c r="B11" i="84"/>
  <c r="A11" i="84" s="1"/>
  <c r="B12" i="84"/>
  <c r="A12" i="84" s="1"/>
  <c r="B13" i="84"/>
  <c r="A13" i="84" s="1"/>
  <c r="B14" i="84"/>
  <c r="A14" i="84" s="1"/>
  <c r="B15" i="84"/>
  <c r="A15" i="84" s="1"/>
  <c r="B16" i="84"/>
  <c r="A16" i="84" s="1"/>
  <c r="B17" i="84"/>
  <c r="A17" i="84" s="1"/>
  <c r="B18" i="84"/>
  <c r="A18" i="84" s="1"/>
  <c r="B19" i="84"/>
  <c r="A19" i="84" s="1"/>
  <c r="B20" i="84"/>
  <c r="A20" i="84" s="1"/>
  <c r="B21" i="84"/>
  <c r="A21" i="84" s="1"/>
  <c r="B22" i="84"/>
  <c r="A22" i="84" s="1"/>
  <c r="B23" i="84"/>
  <c r="A23" i="84" s="1"/>
  <c r="B24" i="84"/>
  <c r="A24" i="84" s="1"/>
  <c r="B25" i="84"/>
  <c r="A25" i="84" s="1"/>
  <c r="B26" i="84"/>
  <c r="A26" i="84" s="1"/>
  <c r="B27" i="84"/>
  <c r="A27" i="84" s="1"/>
  <c r="B28" i="84"/>
  <c r="A28" i="84" s="1"/>
  <c r="B29" i="84"/>
  <c r="A29" i="84" s="1"/>
  <c r="B30" i="84"/>
  <c r="A30" i="84" s="1"/>
  <c r="B31" i="84"/>
  <c r="A31" i="84" s="1"/>
  <c r="B32" i="84"/>
  <c r="A32" i="84" s="1"/>
  <c r="B33" i="84"/>
  <c r="A33" i="84" s="1"/>
  <c r="B34" i="84"/>
  <c r="A34" i="84" s="1"/>
  <c r="B35" i="84"/>
  <c r="A35" i="84" s="1"/>
  <c r="B36" i="84"/>
  <c r="A36" i="84" s="1"/>
  <c r="B37" i="84"/>
  <c r="A37" i="84" s="1"/>
  <c r="B38" i="84"/>
  <c r="A38" i="84" s="1"/>
  <c r="B39" i="84"/>
  <c r="A39" i="84" s="1"/>
  <c r="B40" i="84"/>
  <c r="A40" i="84" s="1"/>
  <c r="B41" i="84"/>
  <c r="A41" i="84" s="1"/>
  <c r="B42" i="84"/>
  <c r="A42" i="84" s="1"/>
  <c r="B43" i="84"/>
  <c r="A43" i="84" s="1"/>
  <c r="B44" i="84"/>
  <c r="A44" i="84" s="1"/>
  <c r="B45" i="84"/>
  <c r="A45" i="84" s="1"/>
  <c r="B46" i="84"/>
  <c r="A46" i="84" s="1"/>
  <c r="B47" i="84"/>
  <c r="A47" i="84" s="1"/>
  <c r="B48" i="84"/>
  <c r="A48" i="84" s="1"/>
  <c r="B49" i="84"/>
  <c r="A49" i="84" s="1"/>
  <c r="B50" i="84"/>
  <c r="A50" i="84" s="1"/>
  <c r="H2" i="84"/>
  <c r="H1" i="84"/>
  <c r="G1" i="84"/>
  <c r="A9" i="101" l="1"/>
  <c r="A15" i="101"/>
  <c r="A5" i="101"/>
  <c r="A21" i="101"/>
  <c r="A26" i="101"/>
  <c r="A30" i="101"/>
  <c r="A34" i="101"/>
  <c r="A38" i="101"/>
  <c r="A42" i="101"/>
  <c r="A46" i="101"/>
  <c r="A50" i="101"/>
  <c r="A5" i="109"/>
  <c r="M92" i="1"/>
  <c r="A5" i="107"/>
  <c r="K88" i="1"/>
  <c r="K63" i="1"/>
  <c r="M63" i="1"/>
  <c r="K53" i="1"/>
  <c r="K52" i="1"/>
  <c r="A7" i="89"/>
  <c r="N49" i="1"/>
  <c r="N47" i="1"/>
  <c r="K47" i="1"/>
  <c r="K49" i="1"/>
  <c r="L49" i="1"/>
  <c r="L47" i="1"/>
  <c r="N43" i="1"/>
  <c r="N45" i="1"/>
  <c r="A7" i="88"/>
  <c r="L45" i="1"/>
  <c r="L43" i="1"/>
  <c r="A5" i="88"/>
  <c r="K45" i="1"/>
  <c r="K43" i="1"/>
  <c r="A7" i="86"/>
  <c r="A6" i="84"/>
  <c r="A5" i="87"/>
  <c r="L38" i="1"/>
  <c r="A5" i="86"/>
  <c r="B8" i="104"/>
  <c r="A8" i="104" s="1"/>
  <c r="B10" i="104"/>
  <c r="A10" i="104" s="1"/>
  <c r="B12" i="104"/>
  <c r="A12" i="104" s="1"/>
  <c r="B14" i="104"/>
  <c r="A14" i="104" s="1"/>
  <c r="B16" i="104"/>
  <c r="A16" i="104" s="1"/>
  <c r="B18" i="104"/>
  <c r="A18" i="104" s="1"/>
  <c r="B20" i="104"/>
  <c r="A20" i="104" s="1"/>
  <c r="B22" i="104"/>
  <c r="A22" i="104" s="1"/>
  <c r="B24" i="104"/>
  <c r="A24" i="104" s="1"/>
  <c r="B26" i="104"/>
  <c r="A26" i="104" s="1"/>
  <c r="B28" i="104"/>
  <c r="A28" i="104" s="1"/>
  <c r="B30" i="104"/>
  <c r="A30" i="104" s="1"/>
  <c r="B32" i="104"/>
  <c r="A32" i="104" s="1"/>
  <c r="B34" i="104"/>
  <c r="A34" i="104" s="1"/>
  <c r="B36" i="104"/>
  <c r="A36" i="104" s="1"/>
  <c r="B38" i="104"/>
  <c r="A38" i="104" s="1"/>
  <c r="B40" i="104"/>
  <c r="A40" i="104" s="1"/>
  <c r="B42" i="104"/>
  <c r="A42" i="104" s="1"/>
  <c r="B44" i="104"/>
  <c r="A44" i="104" s="1"/>
  <c r="B46" i="104"/>
  <c r="A46" i="104" s="1"/>
  <c r="B48" i="104"/>
  <c r="A48" i="104" s="1"/>
  <c r="B50" i="104"/>
  <c r="A50" i="104" s="1"/>
  <c r="K67" i="1"/>
  <c r="J67" i="1" s="1"/>
  <c r="B6" i="105"/>
  <c r="A6" i="105" s="1"/>
  <c r="B8" i="105"/>
  <c r="A8" i="105" s="1"/>
  <c r="B10" i="105"/>
  <c r="A10" i="105" s="1"/>
  <c r="B12" i="105"/>
  <c r="A12" i="105" s="1"/>
  <c r="B14" i="105"/>
  <c r="A14" i="105" s="1"/>
  <c r="B16" i="105"/>
  <c r="A16" i="105" s="1"/>
  <c r="B18" i="105"/>
  <c r="A18" i="105" s="1"/>
  <c r="B20" i="105"/>
  <c r="A20" i="105" s="1"/>
  <c r="B22" i="105"/>
  <c r="A22" i="105" s="1"/>
  <c r="B24" i="105"/>
  <c r="A24" i="105" s="1"/>
  <c r="B26" i="105"/>
  <c r="A26" i="105" s="1"/>
  <c r="B28" i="105"/>
  <c r="A28" i="105" s="1"/>
  <c r="B30" i="105"/>
  <c r="A30" i="105" s="1"/>
  <c r="B32" i="105"/>
  <c r="A32" i="105" s="1"/>
  <c r="B34" i="105"/>
  <c r="A34" i="105" s="1"/>
  <c r="B36" i="105"/>
  <c r="A36" i="105" s="1"/>
  <c r="B38" i="105"/>
  <c r="A38" i="105" s="1"/>
  <c r="B40" i="105"/>
  <c r="A40" i="105" s="1"/>
  <c r="B42" i="105"/>
  <c r="A42" i="105" s="1"/>
  <c r="B44" i="105"/>
  <c r="A44" i="105" s="1"/>
  <c r="B46" i="105"/>
  <c r="A46" i="105" s="1"/>
  <c r="B48" i="105"/>
  <c r="A48" i="105" s="1"/>
  <c r="B50" i="105"/>
  <c r="A50" i="105" s="1"/>
  <c r="K50" i="1"/>
  <c r="J50" i="1" s="1"/>
  <c r="B6" i="104"/>
  <c r="A6" i="104" s="1"/>
  <c r="B7" i="91"/>
  <c r="A7" i="91" s="1"/>
  <c r="B9" i="91"/>
  <c r="A9" i="91" s="1"/>
  <c r="B11" i="91"/>
  <c r="A11" i="91" s="1"/>
  <c r="B13" i="91"/>
  <c r="A13" i="91" s="1"/>
  <c r="B15" i="91"/>
  <c r="A15" i="91" s="1"/>
  <c r="B17" i="91"/>
  <c r="A17" i="91" s="1"/>
  <c r="B19" i="91"/>
  <c r="A19" i="91" s="1"/>
  <c r="B21" i="91"/>
  <c r="A21" i="91" s="1"/>
  <c r="B23" i="91"/>
  <c r="A23" i="91" s="1"/>
  <c r="B25" i="91"/>
  <c r="A25" i="91" s="1"/>
  <c r="B27" i="91"/>
  <c r="A27" i="91" s="1"/>
  <c r="B29" i="91"/>
  <c r="A29" i="91" s="1"/>
  <c r="B31" i="91"/>
  <c r="A31" i="91" s="1"/>
  <c r="B33" i="91"/>
  <c r="A33" i="91" s="1"/>
  <c r="B35" i="91"/>
  <c r="A35" i="91" s="1"/>
  <c r="B37" i="91"/>
  <c r="A37" i="91" s="1"/>
  <c r="B39" i="91"/>
  <c r="A39" i="91" s="1"/>
  <c r="B41" i="91"/>
  <c r="A41" i="91" s="1"/>
  <c r="B43" i="91"/>
  <c r="A43" i="91" s="1"/>
  <c r="B45" i="91"/>
  <c r="A45" i="91" s="1"/>
  <c r="B47" i="91"/>
  <c r="A47" i="91" s="1"/>
  <c r="B49" i="91"/>
  <c r="A49" i="91" s="1"/>
  <c r="B6" i="102"/>
  <c r="A6" i="102" s="1"/>
  <c r="B8" i="102"/>
  <c r="A8" i="102" s="1"/>
  <c r="B10" i="102"/>
  <c r="A10" i="102" s="1"/>
  <c r="B12" i="102"/>
  <c r="A12" i="102" s="1"/>
  <c r="B14" i="102"/>
  <c r="A14" i="102" s="1"/>
  <c r="B16" i="102"/>
  <c r="A16" i="102" s="1"/>
  <c r="B18" i="102"/>
  <c r="A18" i="102" s="1"/>
  <c r="B20" i="102"/>
  <c r="A20" i="102" s="1"/>
  <c r="B22" i="102"/>
  <c r="A22" i="102" s="1"/>
  <c r="B24" i="102"/>
  <c r="A24" i="102" s="1"/>
  <c r="B26" i="102"/>
  <c r="A26" i="102" s="1"/>
  <c r="B28" i="102"/>
  <c r="A28" i="102" s="1"/>
  <c r="B30" i="102"/>
  <c r="A30" i="102" s="1"/>
  <c r="B32" i="102"/>
  <c r="A32" i="102" s="1"/>
  <c r="B34" i="102"/>
  <c r="A34" i="102" s="1"/>
  <c r="B36" i="102"/>
  <c r="A36" i="102" s="1"/>
  <c r="B38" i="102"/>
  <c r="A38" i="102" s="1"/>
  <c r="B40" i="102"/>
  <c r="A40" i="102" s="1"/>
  <c r="B42" i="102"/>
  <c r="A42" i="102" s="1"/>
  <c r="B44" i="102"/>
  <c r="A44" i="102" s="1"/>
  <c r="B46" i="102"/>
  <c r="A46" i="102" s="1"/>
  <c r="B48" i="102"/>
  <c r="A48" i="102" s="1"/>
  <c r="B50" i="102"/>
  <c r="A50" i="102" s="1"/>
  <c r="A7" i="105"/>
  <c r="A11" i="105"/>
  <c r="A15" i="105"/>
  <c r="A19" i="105"/>
  <c r="A23" i="105"/>
  <c r="A27" i="105"/>
  <c r="A31" i="105"/>
  <c r="A35" i="105"/>
  <c r="A39" i="105"/>
  <c r="B7" i="106"/>
  <c r="A7" i="106" s="1"/>
  <c r="B11" i="106"/>
  <c r="A11" i="106" s="1"/>
  <c r="B15" i="106"/>
  <c r="A15" i="106" s="1"/>
  <c r="B19" i="106"/>
  <c r="A19" i="106" s="1"/>
  <c r="B23" i="106"/>
  <c r="A23" i="106" s="1"/>
  <c r="B27" i="106"/>
  <c r="A27" i="106" s="1"/>
  <c r="B31" i="106"/>
  <c r="A31" i="106" s="1"/>
  <c r="B35" i="106"/>
  <c r="A35" i="106" s="1"/>
  <c r="B39" i="106"/>
  <c r="A39" i="106" s="1"/>
  <c r="B43" i="106"/>
  <c r="A43" i="106" s="1"/>
  <c r="B47" i="106"/>
  <c r="A47" i="106" s="1"/>
  <c r="B50" i="106"/>
  <c r="A50" i="106" s="1"/>
  <c r="B48" i="86"/>
  <c r="A48" i="86" s="1"/>
  <c r="B44" i="86"/>
  <c r="A44" i="86" s="1"/>
  <c r="B40" i="86"/>
  <c r="A40" i="86" s="1"/>
  <c r="B36" i="86"/>
  <c r="A36" i="86" s="1"/>
  <c r="B32" i="86"/>
  <c r="A32" i="86" s="1"/>
  <c r="B28" i="86"/>
  <c r="A28" i="86" s="1"/>
  <c r="B24" i="86"/>
  <c r="A24" i="86" s="1"/>
  <c r="B20" i="86"/>
  <c r="A20" i="86" s="1"/>
  <c r="B16" i="86"/>
  <c r="A16" i="86" s="1"/>
  <c r="B12" i="86"/>
  <c r="A12" i="86" s="1"/>
  <c r="B8" i="86"/>
  <c r="B35" i="85"/>
  <c r="A35" i="85" s="1"/>
  <c r="B33" i="85"/>
  <c r="A33" i="85" s="1"/>
  <c r="B31" i="85"/>
  <c r="A31" i="85" s="1"/>
  <c r="B29" i="85"/>
  <c r="A29" i="85" s="1"/>
  <c r="B27" i="85"/>
  <c r="A27" i="85" s="1"/>
  <c r="B25" i="85"/>
  <c r="A25" i="85" s="1"/>
  <c r="B23" i="85"/>
  <c r="A23" i="85" s="1"/>
  <c r="B21" i="85"/>
  <c r="A21" i="85" s="1"/>
  <c r="B48" i="87"/>
  <c r="A48" i="87" s="1"/>
  <c r="B44" i="87"/>
  <c r="A44" i="87" s="1"/>
  <c r="B40" i="87"/>
  <c r="A40" i="87" s="1"/>
  <c r="B36" i="87"/>
  <c r="A36" i="87" s="1"/>
  <c r="B32" i="87"/>
  <c r="A32" i="87" s="1"/>
  <c r="B28" i="87"/>
  <c r="A28" i="87" s="1"/>
  <c r="B24" i="87"/>
  <c r="A24" i="87" s="1"/>
  <c r="B20" i="87"/>
  <c r="A20" i="87" s="1"/>
  <c r="B16" i="87"/>
  <c r="A16" i="87" s="1"/>
  <c r="B12" i="87"/>
  <c r="A12" i="87" s="1"/>
  <c r="B8" i="87"/>
  <c r="A8" i="87" s="1"/>
  <c r="B50" i="88"/>
  <c r="A50" i="88" s="1"/>
  <c r="B46" i="88"/>
  <c r="A46" i="88" s="1"/>
  <c r="B42" i="88"/>
  <c r="A42" i="88" s="1"/>
  <c r="B38" i="88"/>
  <c r="A38" i="88" s="1"/>
  <c r="B34" i="88"/>
  <c r="A34" i="88" s="1"/>
  <c r="B30" i="88"/>
  <c r="A30" i="88" s="1"/>
  <c r="B26" i="88"/>
  <c r="A26" i="88" s="1"/>
  <c r="B22" i="88"/>
  <c r="A22" i="88" s="1"/>
  <c r="B18" i="88"/>
  <c r="A18" i="88" s="1"/>
  <c r="B14" i="88"/>
  <c r="A14" i="88" s="1"/>
  <c r="B10" i="88"/>
  <c r="A10" i="88" s="1"/>
  <c r="B6" i="88"/>
  <c r="B7" i="92"/>
  <c r="A7" i="92" s="1"/>
  <c r="B9" i="92"/>
  <c r="A9" i="92" s="1"/>
  <c r="B11" i="92"/>
  <c r="A11" i="92" s="1"/>
  <c r="B13" i="92"/>
  <c r="A13" i="92" s="1"/>
  <c r="B15" i="92"/>
  <c r="A15" i="92" s="1"/>
  <c r="B17" i="92"/>
  <c r="A17" i="92" s="1"/>
  <c r="B19" i="92"/>
  <c r="A19" i="92" s="1"/>
  <c r="B21" i="92"/>
  <c r="A21" i="92" s="1"/>
  <c r="B23" i="92"/>
  <c r="A23" i="92" s="1"/>
  <c r="B25" i="92"/>
  <c r="A25" i="92" s="1"/>
  <c r="B27" i="92"/>
  <c r="A27" i="92" s="1"/>
  <c r="B29" i="92"/>
  <c r="A29" i="92" s="1"/>
  <c r="B31" i="92"/>
  <c r="A31" i="92" s="1"/>
  <c r="B33" i="92"/>
  <c r="A33" i="92" s="1"/>
  <c r="B35" i="92"/>
  <c r="A35" i="92" s="1"/>
  <c r="B37" i="92"/>
  <c r="A37" i="92" s="1"/>
  <c r="B39" i="92"/>
  <c r="A39" i="92" s="1"/>
  <c r="B41" i="92"/>
  <c r="A41" i="92" s="1"/>
  <c r="B43" i="92"/>
  <c r="A43" i="92" s="1"/>
  <c r="B45" i="92"/>
  <c r="A45" i="92" s="1"/>
  <c r="B47" i="92"/>
  <c r="A47" i="92" s="1"/>
  <c r="B49" i="92"/>
  <c r="A49" i="92" s="1"/>
  <c r="B6" i="93"/>
  <c r="A6" i="93" s="1"/>
  <c r="B8" i="93"/>
  <c r="A8" i="93" s="1"/>
  <c r="B10" i="93"/>
  <c r="A10" i="93" s="1"/>
  <c r="B12" i="93"/>
  <c r="A12" i="93" s="1"/>
  <c r="B14" i="93"/>
  <c r="A14" i="93" s="1"/>
  <c r="B16" i="93"/>
  <c r="A16" i="93" s="1"/>
  <c r="B18" i="93"/>
  <c r="A18" i="93" s="1"/>
  <c r="B20" i="93"/>
  <c r="A20" i="93" s="1"/>
  <c r="B22" i="93"/>
  <c r="A22" i="93" s="1"/>
  <c r="B24" i="93"/>
  <c r="A24" i="93" s="1"/>
  <c r="B26" i="93"/>
  <c r="A26" i="93" s="1"/>
  <c r="B28" i="93"/>
  <c r="A28" i="93" s="1"/>
  <c r="B30" i="93"/>
  <c r="A30" i="93" s="1"/>
  <c r="B32" i="93"/>
  <c r="A32" i="93" s="1"/>
  <c r="B34" i="93"/>
  <c r="A34" i="93" s="1"/>
  <c r="B36" i="93"/>
  <c r="A36" i="93" s="1"/>
  <c r="B38" i="93"/>
  <c r="A38" i="93" s="1"/>
  <c r="B40" i="93"/>
  <c r="A40" i="93" s="1"/>
  <c r="B42" i="93"/>
  <c r="A42" i="93" s="1"/>
  <c r="B44" i="93"/>
  <c r="A44" i="93" s="1"/>
  <c r="B46" i="93"/>
  <c r="A46" i="93" s="1"/>
  <c r="B48" i="93"/>
  <c r="A48" i="93" s="1"/>
  <c r="B50" i="93"/>
  <c r="A50" i="93" s="1"/>
  <c r="B6" i="103"/>
  <c r="A6" i="103" s="1"/>
  <c r="B8" i="103"/>
  <c r="A8" i="103" s="1"/>
  <c r="B10" i="103"/>
  <c r="A10" i="103" s="1"/>
  <c r="B12" i="103"/>
  <c r="A12" i="103" s="1"/>
  <c r="B14" i="103"/>
  <c r="A14" i="103" s="1"/>
  <c r="B16" i="103"/>
  <c r="A16" i="103" s="1"/>
  <c r="B18" i="103"/>
  <c r="A18" i="103" s="1"/>
  <c r="B20" i="103"/>
  <c r="A20" i="103" s="1"/>
  <c r="B22" i="103"/>
  <c r="A22" i="103" s="1"/>
  <c r="B24" i="103"/>
  <c r="A24" i="103" s="1"/>
  <c r="B26" i="103"/>
  <c r="A26" i="103" s="1"/>
  <c r="B28" i="103"/>
  <c r="A28" i="103" s="1"/>
  <c r="B30" i="103"/>
  <c r="A30" i="103" s="1"/>
  <c r="B32" i="103"/>
  <c r="A32" i="103" s="1"/>
  <c r="B34" i="103"/>
  <c r="A34" i="103" s="1"/>
  <c r="B36" i="103"/>
  <c r="A36" i="103" s="1"/>
  <c r="B38" i="103"/>
  <c r="A38" i="103" s="1"/>
  <c r="B40" i="103"/>
  <c r="A40" i="103" s="1"/>
  <c r="B42" i="103"/>
  <c r="A42" i="103" s="1"/>
  <c r="B44" i="103"/>
  <c r="A44" i="103" s="1"/>
  <c r="B46" i="103"/>
  <c r="A46" i="103" s="1"/>
  <c r="B48" i="103"/>
  <c r="A48" i="103" s="1"/>
  <c r="B50" i="103"/>
  <c r="A50" i="103" s="1"/>
  <c r="A9" i="105"/>
  <c r="A13" i="105"/>
  <c r="A17" i="105"/>
  <c r="A21" i="105"/>
  <c r="A25" i="105"/>
  <c r="A29" i="105"/>
  <c r="A33" i="105"/>
  <c r="A37" i="105"/>
  <c r="A41" i="105"/>
  <c r="B5" i="106"/>
  <c r="B9" i="106"/>
  <c r="A9" i="106" s="1"/>
  <c r="B13" i="106"/>
  <c r="A13" i="106" s="1"/>
  <c r="B17" i="106"/>
  <c r="A17" i="106" s="1"/>
  <c r="B21" i="106"/>
  <c r="A21" i="106" s="1"/>
  <c r="B25" i="106"/>
  <c r="A25" i="106" s="1"/>
  <c r="B29" i="106"/>
  <c r="A29" i="106" s="1"/>
  <c r="B33" i="106"/>
  <c r="A33" i="106" s="1"/>
  <c r="B37" i="106"/>
  <c r="A37" i="106" s="1"/>
  <c r="B41" i="106"/>
  <c r="A41" i="106" s="1"/>
  <c r="B45" i="106"/>
  <c r="A45" i="106" s="1"/>
  <c r="B49" i="106"/>
  <c r="A49" i="106" s="1"/>
  <c r="A7" i="85"/>
  <c r="A9" i="85"/>
  <c r="A11" i="85"/>
  <c r="A13" i="85"/>
  <c r="A15" i="85"/>
  <c r="A17" i="85"/>
  <c r="A19" i="85"/>
  <c r="A37" i="85"/>
  <c r="A39" i="85"/>
  <c r="A41" i="85"/>
  <c r="A43" i="85"/>
  <c r="A45" i="85"/>
  <c r="A47" i="85"/>
  <c r="A49" i="85"/>
  <c r="A6" i="86"/>
  <c r="A10" i="86"/>
  <c r="A14" i="86"/>
  <c r="A18" i="86"/>
  <c r="A22" i="86"/>
  <c r="A26" i="86"/>
  <c r="A30" i="86"/>
  <c r="A34" i="86"/>
  <c r="A38" i="86"/>
  <c r="A42" i="86"/>
  <c r="A46" i="86"/>
  <c r="A50" i="86"/>
  <c r="A6" i="87"/>
  <c r="A10" i="87"/>
  <c r="A14" i="87"/>
  <c r="A18" i="87"/>
  <c r="A22" i="87"/>
  <c r="A26" i="87"/>
  <c r="A30" i="87"/>
  <c r="A34" i="87"/>
  <c r="A38" i="87"/>
  <c r="A42" i="87"/>
  <c r="A46" i="87"/>
  <c r="A50" i="87"/>
  <c r="A8" i="88"/>
  <c r="A12" i="88"/>
  <c r="A16" i="88"/>
  <c r="A20" i="88"/>
  <c r="A24" i="88"/>
  <c r="A28" i="88"/>
  <c r="A32" i="88"/>
  <c r="A36" i="88"/>
  <c r="A40" i="88"/>
  <c r="A44" i="88"/>
  <c r="A48" i="88"/>
  <c r="A45" i="104"/>
  <c r="B50" i="85"/>
  <c r="A50" i="85" s="1"/>
  <c r="B48" i="85"/>
  <c r="A48" i="85" s="1"/>
  <c r="B46" i="85"/>
  <c r="A46" i="85" s="1"/>
  <c r="B44" i="85"/>
  <c r="A44" i="85" s="1"/>
  <c r="B42" i="85"/>
  <c r="A42" i="85" s="1"/>
  <c r="B40" i="85"/>
  <c r="A40" i="85" s="1"/>
  <c r="B38" i="85"/>
  <c r="A38" i="85" s="1"/>
  <c r="B34" i="85"/>
  <c r="A34" i="85" s="1"/>
  <c r="B32" i="85"/>
  <c r="A32" i="85" s="1"/>
  <c r="B30" i="85"/>
  <c r="A30" i="85" s="1"/>
  <c r="B28" i="85"/>
  <c r="A28" i="85" s="1"/>
  <c r="B26" i="85"/>
  <c r="A26" i="85" s="1"/>
  <c r="B24" i="85"/>
  <c r="A24" i="85" s="1"/>
  <c r="B22" i="85"/>
  <c r="A22" i="85" s="1"/>
  <c r="B18" i="85"/>
  <c r="A18" i="85" s="1"/>
  <c r="B16" i="85"/>
  <c r="A16" i="85" s="1"/>
  <c r="B14" i="85"/>
  <c r="A14" i="85" s="1"/>
  <c r="B12" i="85"/>
  <c r="A12" i="85" s="1"/>
  <c r="B10" i="85"/>
  <c r="A10" i="85" s="1"/>
  <c r="B8" i="85"/>
  <c r="B6" i="85"/>
  <c r="A6" i="85" s="1"/>
  <c r="A5" i="104"/>
  <c r="A49" i="104"/>
  <c r="A47" i="104"/>
  <c r="A43" i="104"/>
  <c r="A41" i="104"/>
  <c r="A39" i="104"/>
  <c r="A37" i="104"/>
  <c r="A35" i="104"/>
  <c r="A33" i="104"/>
  <c r="A31" i="104"/>
  <c r="A29" i="104"/>
  <c r="A27" i="104"/>
  <c r="A25" i="104"/>
  <c r="A23" i="104"/>
  <c r="A21" i="104"/>
  <c r="A19" i="104"/>
  <c r="A17" i="104"/>
  <c r="A15" i="104"/>
  <c r="A13" i="104"/>
  <c r="A11" i="104"/>
  <c r="A9" i="104"/>
  <c r="A7" i="104"/>
  <c r="A5" i="105"/>
  <c r="A49" i="105"/>
  <c r="A47" i="105"/>
  <c r="A45" i="105"/>
  <c r="A43" i="105"/>
  <c r="B50" i="107"/>
  <c r="A50" i="107" s="1"/>
  <c r="B46" i="107"/>
  <c r="A46" i="107" s="1"/>
  <c r="B42" i="107"/>
  <c r="A42" i="107" s="1"/>
  <c r="B38" i="107"/>
  <c r="A38" i="107" s="1"/>
  <c r="B34" i="107"/>
  <c r="A34" i="107" s="1"/>
  <c r="B30" i="107"/>
  <c r="A30" i="107" s="1"/>
  <c r="B26" i="107"/>
  <c r="A26" i="107" s="1"/>
  <c r="B22" i="107"/>
  <c r="A22" i="107" s="1"/>
  <c r="B18" i="107"/>
  <c r="A18" i="107" s="1"/>
  <c r="B14" i="107"/>
  <c r="A14" i="107" s="1"/>
  <c r="B10" i="107"/>
  <c r="A10" i="107" s="1"/>
  <c r="B6" i="107"/>
  <c r="A6" i="107" s="1"/>
  <c r="A8" i="107"/>
  <c r="A12" i="107"/>
  <c r="A16" i="107"/>
  <c r="A20" i="107"/>
  <c r="A24" i="107"/>
  <c r="A28" i="107"/>
  <c r="A32" i="107"/>
  <c r="A36" i="107"/>
  <c r="A40" i="107"/>
  <c r="A44" i="107"/>
  <c r="A48" i="107"/>
  <c r="A5" i="103"/>
  <c r="A49" i="103"/>
  <c r="A45" i="103"/>
  <c r="A41" i="103"/>
  <c r="A37" i="103"/>
  <c r="A33" i="103"/>
  <c r="A29" i="103"/>
  <c r="A25" i="103"/>
  <c r="A21" i="103"/>
  <c r="A17" i="103"/>
  <c r="A13" i="103"/>
  <c r="A9" i="103"/>
  <c r="A7" i="103"/>
  <c r="A11" i="103"/>
  <c r="A15" i="103"/>
  <c r="A19" i="103"/>
  <c r="A23" i="103"/>
  <c r="A27" i="103"/>
  <c r="A31" i="103"/>
  <c r="A35" i="103"/>
  <c r="A39" i="103"/>
  <c r="A43" i="103"/>
  <c r="A47" i="103"/>
  <c r="A5" i="102"/>
  <c r="A49" i="102"/>
  <c r="A45" i="102"/>
  <c r="A41" i="102"/>
  <c r="A37" i="102"/>
  <c r="A33" i="102"/>
  <c r="A29" i="102"/>
  <c r="A25" i="102"/>
  <c r="A21" i="102"/>
  <c r="A17" i="102"/>
  <c r="A13" i="102"/>
  <c r="A9" i="102"/>
  <c r="A7" i="102"/>
  <c r="A11" i="102"/>
  <c r="A15" i="102"/>
  <c r="A19" i="102"/>
  <c r="A23" i="102"/>
  <c r="A27" i="102"/>
  <c r="A31" i="102"/>
  <c r="A35" i="102"/>
  <c r="A39" i="102"/>
  <c r="A43" i="102"/>
  <c r="A47" i="102"/>
  <c r="B50" i="98"/>
  <c r="A50" i="98" s="1"/>
  <c r="B48" i="98"/>
  <c r="A48" i="98" s="1"/>
  <c r="B46" i="98"/>
  <c r="A46" i="98" s="1"/>
  <c r="B44" i="98"/>
  <c r="A44" i="98" s="1"/>
  <c r="B42" i="98"/>
  <c r="A42" i="98" s="1"/>
  <c r="B40" i="98"/>
  <c r="A40" i="98" s="1"/>
  <c r="B38" i="98"/>
  <c r="A38" i="98" s="1"/>
  <c r="B36" i="98"/>
  <c r="A36" i="98" s="1"/>
  <c r="B34" i="98"/>
  <c r="A34" i="98" s="1"/>
  <c r="B32" i="98"/>
  <c r="A32" i="98" s="1"/>
  <c r="B30" i="98"/>
  <c r="A30" i="98" s="1"/>
  <c r="B28" i="98"/>
  <c r="A28" i="98" s="1"/>
  <c r="B26" i="98"/>
  <c r="A26" i="98" s="1"/>
  <c r="B24" i="98"/>
  <c r="A24" i="98" s="1"/>
  <c r="B22" i="98"/>
  <c r="A22" i="98" s="1"/>
  <c r="B20" i="98"/>
  <c r="A20" i="98" s="1"/>
  <c r="B18" i="98"/>
  <c r="A18" i="98" s="1"/>
  <c r="B16" i="98"/>
  <c r="A16" i="98" s="1"/>
  <c r="B14" i="98"/>
  <c r="A14" i="98" s="1"/>
  <c r="B12" i="98"/>
  <c r="A12" i="98" s="1"/>
  <c r="B10" i="98"/>
  <c r="A10" i="98" s="1"/>
  <c r="B8" i="98"/>
  <c r="A8" i="98" s="1"/>
  <c r="B6" i="98"/>
  <c r="A6" i="98" s="1"/>
  <c r="A49" i="98"/>
  <c r="A5" i="98"/>
  <c r="A47" i="98"/>
  <c r="A45" i="98"/>
  <c r="A43" i="98"/>
  <c r="A41" i="98"/>
  <c r="A39" i="98"/>
  <c r="A37" i="98"/>
  <c r="A35" i="98"/>
  <c r="A33" i="98"/>
  <c r="A31" i="98"/>
  <c r="A29" i="98"/>
  <c r="A27" i="98"/>
  <c r="A25" i="98"/>
  <c r="A23" i="98"/>
  <c r="A21" i="98"/>
  <c r="A19" i="98"/>
  <c r="A17" i="98"/>
  <c r="A15" i="98"/>
  <c r="A13" i="98"/>
  <c r="A11" i="98"/>
  <c r="A9" i="98"/>
  <c r="A7" i="98"/>
  <c r="A5" i="97"/>
  <c r="A49" i="97"/>
  <c r="A47" i="97"/>
  <c r="A45" i="97"/>
  <c r="A43" i="97"/>
  <c r="A41" i="97"/>
  <c r="A39" i="97"/>
  <c r="A37" i="97"/>
  <c r="A35" i="97"/>
  <c r="A33" i="97"/>
  <c r="A31" i="97"/>
  <c r="A29" i="97"/>
  <c r="A27" i="97"/>
  <c r="A25" i="97"/>
  <c r="A23" i="97"/>
  <c r="A21" i="97"/>
  <c r="A19" i="97"/>
  <c r="A17" i="97"/>
  <c r="A15" i="97"/>
  <c r="A13" i="97"/>
  <c r="A11" i="97"/>
  <c r="A9" i="97"/>
  <c r="A7" i="97"/>
  <c r="A6" i="96"/>
  <c r="A8" i="96"/>
  <c r="A10" i="96"/>
  <c r="A12" i="96"/>
  <c r="A14" i="96"/>
  <c r="A16" i="96"/>
  <c r="A18" i="96"/>
  <c r="A20" i="96"/>
  <c r="A22" i="96"/>
  <c r="A24" i="96"/>
  <c r="A26" i="96"/>
  <c r="A28" i="96"/>
  <c r="A30" i="96"/>
  <c r="A32" i="96"/>
  <c r="A34" i="96"/>
  <c r="A36" i="96"/>
  <c r="A38" i="96"/>
  <c r="A40" i="96"/>
  <c r="A42" i="96"/>
  <c r="A44" i="96"/>
  <c r="A46" i="96"/>
  <c r="A48" i="96"/>
  <c r="A50" i="96"/>
  <c r="A47" i="96"/>
  <c r="A43" i="96"/>
  <c r="A39" i="96"/>
  <c r="A35" i="96"/>
  <c r="A31" i="96"/>
  <c r="A27" i="96"/>
  <c r="A23" i="96"/>
  <c r="A19" i="96"/>
  <c r="A15" i="96"/>
  <c r="A11" i="96"/>
  <c r="A7" i="96"/>
  <c r="A5" i="96"/>
  <c r="A9" i="96"/>
  <c r="A13" i="96"/>
  <c r="A17" i="96"/>
  <c r="A21" i="96"/>
  <c r="A25" i="96"/>
  <c r="A29" i="96"/>
  <c r="A33" i="96"/>
  <c r="A37" i="96"/>
  <c r="A41" i="96"/>
  <c r="A45" i="96"/>
  <c r="A49" i="96"/>
  <c r="A47" i="95"/>
  <c r="A43" i="95"/>
  <c r="A39" i="95"/>
  <c r="A35" i="95"/>
  <c r="A31" i="95"/>
  <c r="A27" i="95"/>
  <c r="A23" i="95"/>
  <c r="A19" i="95"/>
  <c r="A15" i="95"/>
  <c r="A11" i="95"/>
  <c r="A9" i="95"/>
  <c r="A13" i="95"/>
  <c r="A17" i="95"/>
  <c r="A21" i="95"/>
  <c r="A25" i="95"/>
  <c r="A29" i="95"/>
  <c r="A33" i="95"/>
  <c r="A37" i="95"/>
  <c r="A41" i="95"/>
  <c r="A45" i="95"/>
  <c r="A49" i="95"/>
  <c r="A50" i="94"/>
  <c r="A48" i="94"/>
  <c r="A46" i="94"/>
  <c r="A44" i="94"/>
  <c r="A42" i="94"/>
  <c r="A40" i="94"/>
  <c r="A38" i="94"/>
  <c r="A36" i="94"/>
  <c r="A34" i="94"/>
  <c r="A32" i="94"/>
  <c r="A30" i="94"/>
  <c r="A28" i="94"/>
  <c r="A26" i="94"/>
  <c r="A24" i="94"/>
  <c r="A22" i="94"/>
  <c r="A20" i="94"/>
  <c r="A18" i="94"/>
  <c r="A16" i="94"/>
  <c r="A14" i="94"/>
  <c r="A12" i="94"/>
  <c r="A10" i="94"/>
  <c r="A8" i="94"/>
  <c r="A6" i="94"/>
  <c r="A49" i="94"/>
  <c r="A47" i="94"/>
  <c r="A45" i="94"/>
  <c r="A43" i="94"/>
  <c r="A41" i="94"/>
  <c r="A39" i="94"/>
  <c r="A37" i="94"/>
  <c r="A35" i="94"/>
  <c r="A33" i="94"/>
  <c r="A31" i="94"/>
  <c r="A29" i="94"/>
  <c r="A27" i="94"/>
  <c r="A25" i="94"/>
  <c r="A5" i="94"/>
  <c r="A13" i="94"/>
  <c r="A21" i="94"/>
  <c r="A23" i="94"/>
  <c r="A19" i="94"/>
  <c r="A17" i="94"/>
  <c r="A15" i="94"/>
  <c r="A11" i="94"/>
  <c r="A9" i="94"/>
  <c r="A7" i="94"/>
  <c r="A5" i="93"/>
  <c r="A49" i="93"/>
  <c r="A45" i="93"/>
  <c r="A41" i="93"/>
  <c r="A37" i="93"/>
  <c r="A33" i="93"/>
  <c r="A29" i="93"/>
  <c r="A25" i="93"/>
  <c r="A21" i="93"/>
  <c r="A17" i="93"/>
  <c r="A13" i="93"/>
  <c r="A9" i="93"/>
  <c r="A7" i="93"/>
  <c r="A11" i="93"/>
  <c r="A15" i="93"/>
  <c r="A19" i="93"/>
  <c r="A23" i="93"/>
  <c r="A27" i="93"/>
  <c r="A31" i="93"/>
  <c r="A35" i="93"/>
  <c r="A39" i="93"/>
  <c r="A43" i="93"/>
  <c r="A47" i="93"/>
  <c r="B5" i="92"/>
  <c r="A36" i="92"/>
  <c r="A48" i="92"/>
  <c r="A44" i="92"/>
  <c r="A40" i="92"/>
  <c r="A32" i="92"/>
  <c r="A28" i="92"/>
  <c r="A24" i="92"/>
  <c r="A20" i="92"/>
  <c r="A16" i="92"/>
  <c r="A12" i="92"/>
  <c r="A8" i="92"/>
  <c r="A6" i="92"/>
  <c r="A10" i="92"/>
  <c r="A14" i="92"/>
  <c r="A18" i="92"/>
  <c r="A22" i="92"/>
  <c r="A26" i="92"/>
  <c r="A30" i="92"/>
  <c r="A34" i="92"/>
  <c r="A38" i="92"/>
  <c r="A42" i="92"/>
  <c r="A46" i="92"/>
  <c r="A50" i="92"/>
  <c r="B5" i="91"/>
  <c r="A50" i="91"/>
  <c r="A48" i="91"/>
  <c r="A46" i="91"/>
  <c r="A44" i="91"/>
  <c r="A42" i="91"/>
  <c r="A40" i="91"/>
  <c r="A38" i="91"/>
  <c r="A36" i="91"/>
  <c r="A34" i="91"/>
  <c r="A32" i="91"/>
  <c r="A30" i="91"/>
  <c r="A28" i="91"/>
  <c r="A26" i="91"/>
  <c r="A24" i="91"/>
  <c r="A22" i="91"/>
  <c r="A20" i="91"/>
  <c r="A18" i="91"/>
  <c r="A16" i="91"/>
  <c r="A14" i="91"/>
  <c r="A12" i="91"/>
  <c r="A10" i="91"/>
  <c r="A8" i="91"/>
  <c r="A6" i="91"/>
  <c r="A25" i="101"/>
  <c r="A33" i="101"/>
  <c r="A41" i="101"/>
  <c r="A49" i="101"/>
  <c r="A45" i="101"/>
  <c r="A37" i="101"/>
  <c r="A29" i="101"/>
  <c r="A8" i="101"/>
  <c r="A16" i="101"/>
  <c r="A24" i="101"/>
  <c r="A27" i="101"/>
  <c r="A31" i="101"/>
  <c r="A35" i="101"/>
  <c r="A39" i="101"/>
  <c r="A43" i="101"/>
  <c r="A47" i="101"/>
  <c r="A22" i="101"/>
  <c r="A20" i="101"/>
  <c r="A18" i="101"/>
  <c r="A14" i="101"/>
  <c r="A12" i="101"/>
  <c r="A10" i="101"/>
  <c r="A6" i="101"/>
  <c r="A5" i="90"/>
  <c r="A49" i="90"/>
  <c r="A47" i="90"/>
  <c r="A45" i="90"/>
  <c r="A43" i="90"/>
  <c r="A41" i="90"/>
  <c r="A39" i="90"/>
  <c r="A37" i="90"/>
  <c r="A35" i="90"/>
  <c r="A33" i="90"/>
  <c r="A31" i="90"/>
  <c r="A29" i="90"/>
  <c r="A27" i="90"/>
  <c r="A25" i="90"/>
  <c r="A23" i="90"/>
  <c r="A21" i="90"/>
  <c r="A19" i="90"/>
  <c r="A17" i="90"/>
  <c r="A15" i="90"/>
  <c r="A13" i="90"/>
  <c r="A11" i="90"/>
  <c r="A9" i="90"/>
  <c r="A7" i="90"/>
  <c r="A10" i="90"/>
  <c r="A18" i="90"/>
  <c r="A26" i="90"/>
  <c r="A34" i="90"/>
  <c r="A42" i="90"/>
  <c r="A50" i="90"/>
  <c r="A46" i="90"/>
  <c r="A38" i="90"/>
  <c r="A30" i="90"/>
  <c r="A22" i="90"/>
  <c r="A14" i="90"/>
  <c r="A6" i="90"/>
  <c r="A8" i="90"/>
  <c r="A12" i="90"/>
  <c r="A16" i="90"/>
  <c r="A20" i="90"/>
  <c r="A24" i="90"/>
  <c r="A28" i="90"/>
  <c r="A32" i="90"/>
  <c r="A36" i="90"/>
  <c r="A40" i="90"/>
  <c r="A44" i="90"/>
  <c r="A48" i="90"/>
  <c r="A5" i="89"/>
  <c r="A48" i="89"/>
  <c r="A44" i="89"/>
  <c r="A40" i="89"/>
  <c r="A36" i="89"/>
  <c r="A32" i="89"/>
  <c r="A28" i="89"/>
  <c r="A24" i="89"/>
  <c r="A20" i="89"/>
  <c r="A16" i="89"/>
  <c r="A12" i="89"/>
  <c r="A6" i="89"/>
  <c r="A10" i="89"/>
  <c r="A14" i="89"/>
  <c r="A18" i="89"/>
  <c r="A22" i="89"/>
  <c r="A26" i="89"/>
  <c r="A30" i="89"/>
  <c r="A34" i="89"/>
  <c r="A38" i="89"/>
  <c r="A42" i="89"/>
  <c r="A46" i="89"/>
  <c r="A50" i="89"/>
  <c r="B5" i="85"/>
  <c r="A3" i="84"/>
  <c r="B5" i="84" s="1"/>
  <c r="A2" i="84"/>
  <c r="A1" i="84"/>
  <c r="B6" i="70"/>
  <c r="C6" i="70"/>
  <c r="D6" i="70"/>
  <c r="E6" i="70"/>
  <c r="B7" i="70"/>
  <c r="C7" i="70"/>
  <c r="D7" i="70"/>
  <c r="E7" i="70"/>
  <c r="B8" i="70"/>
  <c r="C8" i="70"/>
  <c r="D8" i="70"/>
  <c r="E8" i="70"/>
  <c r="B9" i="70"/>
  <c r="C9" i="70"/>
  <c r="D9" i="70"/>
  <c r="E9" i="70"/>
  <c r="B10" i="70"/>
  <c r="C10" i="70"/>
  <c r="D10" i="70"/>
  <c r="E10" i="70"/>
  <c r="B11" i="70"/>
  <c r="C11" i="70"/>
  <c r="D11" i="70"/>
  <c r="E11" i="70"/>
  <c r="B12" i="70"/>
  <c r="C12" i="70"/>
  <c r="D12" i="70"/>
  <c r="E12" i="70"/>
  <c r="B13" i="70"/>
  <c r="C13" i="70"/>
  <c r="D13" i="70"/>
  <c r="E13" i="70"/>
  <c r="B14" i="70"/>
  <c r="C14" i="70"/>
  <c r="D14" i="70"/>
  <c r="E14" i="70"/>
  <c r="B15" i="70"/>
  <c r="C15" i="70"/>
  <c r="D15" i="70"/>
  <c r="E15" i="70"/>
  <c r="B16" i="70"/>
  <c r="C16" i="70"/>
  <c r="D16" i="70"/>
  <c r="E16" i="70"/>
  <c r="B17" i="70"/>
  <c r="C17" i="70"/>
  <c r="D17" i="70"/>
  <c r="E17" i="70"/>
  <c r="B18" i="70"/>
  <c r="C18" i="70"/>
  <c r="D18" i="70"/>
  <c r="E18" i="70"/>
  <c r="B19" i="70"/>
  <c r="C19" i="70"/>
  <c r="D19" i="70"/>
  <c r="E19" i="70"/>
  <c r="B20" i="70"/>
  <c r="C20" i="70"/>
  <c r="D20" i="70"/>
  <c r="E20" i="70"/>
  <c r="B21" i="70"/>
  <c r="C21" i="70"/>
  <c r="D21" i="70"/>
  <c r="E21" i="70"/>
  <c r="B22" i="70"/>
  <c r="C22" i="70"/>
  <c r="D22" i="70"/>
  <c r="E22" i="70"/>
  <c r="B23" i="70"/>
  <c r="C23" i="70"/>
  <c r="D23" i="70"/>
  <c r="E23" i="70"/>
  <c r="B24" i="70"/>
  <c r="C24" i="70"/>
  <c r="D24" i="70"/>
  <c r="E24" i="70"/>
  <c r="B25" i="70"/>
  <c r="C25" i="70"/>
  <c r="D25" i="70"/>
  <c r="E25" i="70"/>
  <c r="B26" i="70"/>
  <c r="C26" i="70"/>
  <c r="D26" i="70"/>
  <c r="E26" i="70"/>
  <c r="B27" i="70"/>
  <c r="C27" i="70"/>
  <c r="D27" i="70"/>
  <c r="E27" i="70"/>
  <c r="B28" i="70"/>
  <c r="C28" i="70"/>
  <c r="D28" i="70"/>
  <c r="E28" i="70"/>
  <c r="B29" i="70"/>
  <c r="C29" i="70"/>
  <c r="D29" i="70"/>
  <c r="E29" i="70"/>
  <c r="B30" i="70"/>
  <c r="C30" i="70"/>
  <c r="D30" i="70"/>
  <c r="E30" i="70"/>
  <c r="B31" i="70"/>
  <c r="C31" i="70"/>
  <c r="D31" i="70"/>
  <c r="E31" i="70"/>
  <c r="B32" i="70"/>
  <c r="C32" i="70"/>
  <c r="D32" i="70"/>
  <c r="E32" i="70"/>
  <c r="B33" i="70"/>
  <c r="C33" i="70"/>
  <c r="D33" i="70"/>
  <c r="E33" i="70"/>
  <c r="B34" i="70"/>
  <c r="C34" i="70"/>
  <c r="D34" i="70"/>
  <c r="E34" i="70"/>
  <c r="B35" i="70"/>
  <c r="C35" i="70"/>
  <c r="D35" i="70"/>
  <c r="E35" i="70"/>
  <c r="B36" i="70"/>
  <c r="C36" i="70"/>
  <c r="D36" i="70"/>
  <c r="E36" i="70"/>
  <c r="B37" i="70"/>
  <c r="C37" i="70"/>
  <c r="D37" i="70"/>
  <c r="E37" i="70"/>
  <c r="B38" i="70"/>
  <c r="C38" i="70"/>
  <c r="D38" i="70"/>
  <c r="E38" i="70"/>
  <c r="B39" i="70"/>
  <c r="C39" i="70"/>
  <c r="D39" i="70"/>
  <c r="E39" i="70"/>
  <c r="B40" i="70"/>
  <c r="C40" i="70"/>
  <c r="D40" i="70"/>
  <c r="E40" i="70"/>
  <c r="B41" i="70"/>
  <c r="C41" i="70"/>
  <c r="D41" i="70"/>
  <c r="E41" i="70"/>
  <c r="B42" i="70"/>
  <c r="C42" i="70"/>
  <c r="D42" i="70"/>
  <c r="E42" i="70"/>
  <c r="B43" i="70"/>
  <c r="C43" i="70"/>
  <c r="D43" i="70"/>
  <c r="E43" i="70"/>
  <c r="B44" i="70"/>
  <c r="C44" i="70"/>
  <c r="D44" i="70"/>
  <c r="E44" i="70"/>
  <c r="B45" i="70"/>
  <c r="C45" i="70"/>
  <c r="D45" i="70"/>
  <c r="E45" i="70"/>
  <c r="B46" i="70"/>
  <c r="C46" i="70"/>
  <c r="D46" i="70"/>
  <c r="E46" i="70"/>
  <c r="B47" i="70"/>
  <c r="C47" i="70"/>
  <c r="D47" i="70"/>
  <c r="E47" i="70"/>
  <c r="B48" i="70"/>
  <c r="C48" i="70"/>
  <c r="D48" i="70"/>
  <c r="E48" i="70"/>
  <c r="B49" i="70"/>
  <c r="C49" i="70"/>
  <c r="D49" i="70"/>
  <c r="E49" i="70"/>
  <c r="B50" i="70"/>
  <c r="C50" i="70"/>
  <c r="D50" i="70"/>
  <c r="E50" i="70"/>
  <c r="B5" i="70"/>
  <c r="C5" i="70"/>
  <c r="D5" i="70"/>
  <c r="E5" i="70"/>
  <c r="J16" i="1"/>
  <c r="J15" i="1"/>
  <c r="B24" i="34"/>
  <c r="C24" i="34"/>
  <c r="E24" i="34"/>
  <c r="B25" i="34"/>
  <c r="C25" i="34"/>
  <c r="E25" i="34"/>
  <c r="B26" i="34"/>
  <c r="C26" i="34"/>
  <c r="E26" i="34"/>
  <c r="B27" i="34"/>
  <c r="C27" i="34"/>
  <c r="E27" i="34"/>
  <c r="B28" i="34"/>
  <c r="C28" i="34"/>
  <c r="E28" i="34"/>
  <c r="B29" i="34"/>
  <c r="C29" i="34"/>
  <c r="E29" i="34"/>
  <c r="B30" i="34"/>
  <c r="C30" i="34"/>
  <c r="E30" i="34"/>
  <c r="B31" i="34"/>
  <c r="C31" i="34"/>
  <c r="E31" i="34"/>
  <c r="B32" i="34"/>
  <c r="C32" i="34"/>
  <c r="E32" i="34"/>
  <c r="B33" i="34"/>
  <c r="C33" i="34"/>
  <c r="E33" i="34"/>
  <c r="B34" i="34"/>
  <c r="C34" i="34"/>
  <c r="E34" i="34"/>
  <c r="B23" i="34"/>
  <c r="E23" i="34"/>
  <c r="C23" i="34"/>
  <c r="C18" i="34"/>
  <c r="C19" i="34"/>
  <c r="C17" i="34"/>
  <c r="C10" i="34"/>
  <c r="A1" i="34"/>
  <c r="A3" i="34"/>
  <c r="A2" i="34"/>
  <c r="J259" i="1"/>
  <c r="D28" i="34" s="1"/>
  <c r="J52" i="1" l="1"/>
  <c r="A5" i="106"/>
  <c r="L112" i="1"/>
  <c r="A5" i="92"/>
  <c r="K59" i="1"/>
  <c r="A5" i="91"/>
  <c r="L55" i="1"/>
  <c r="A8" i="89"/>
  <c r="M47" i="1"/>
  <c r="M49" i="1"/>
  <c r="A6" i="88"/>
  <c r="M45" i="1"/>
  <c r="M43" i="1"/>
  <c r="A8" i="86"/>
  <c r="A8" i="85"/>
  <c r="A5" i="85"/>
  <c r="J17" i="1"/>
  <c r="J3" i="34" s="1"/>
  <c r="A5" i="84"/>
  <c r="J46" i="1" l="1"/>
  <c r="J42" i="1"/>
  <c r="O215" i="1"/>
  <c r="N194" i="1"/>
  <c r="W26" i="34" s="1"/>
  <c r="M194" i="1"/>
  <c r="V26" i="34" s="1"/>
  <c r="L194" i="1"/>
  <c r="U26" i="34" s="1"/>
  <c r="N190" i="1"/>
  <c r="W25" i="34" s="1"/>
  <c r="M190" i="1"/>
  <c r="V25" i="34" s="1"/>
  <c r="K190" i="1"/>
  <c r="T25" i="34" s="1"/>
  <c r="N186" i="1"/>
  <c r="W24" i="34" s="1"/>
  <c r="M186" i="1"/>
  <c r="V24" i="34" s="1"/>
  <c r="K186" i="1"/>
  <c r="T24" i="34" s="1"/>
  <c r="N210" i="1"/>
  <c r="W30" i="34" s="1"/>
  <c r="M210" i="1"/>
  <c r="V30" i="34" s="1"/>
  <c r="L210" i="1"/>
  <c r="U30" i="34" s="1"/>
  <c r="K210" i="1"/>
  <c r="T30" i="34" s="1"/>
  <c r="N206" i="1"/>
  <c r="W29" i="34" s="1"/>
  <c r="M206" i="1"/>
  <c r="V29" i="34" s="1"/>
  <c r="L206" i="1"/>
  <c r="U29" i="34" s="1"/>
  <c r="N202" i="1"/>
  <c r="W28" i="34" s="1"/>
  <c r="M202" i="1"/>
  <c r="V28" i="34" s="1"/>
  <c r="N198" i="1"/>
  <c r="W27" i="34" s="1"/>
  <c r="M198" i="1"/>
  <c r="V27" i="34" s="1"/>
  <c r="K198" i="1"/>
  <c r="T27" i="34" s="1"/>
  <c r="N180" i="1"/>
  <c r="W23" i="34" s="1"/>
  <c r="M180" i="1"/>
  <c r="V23" i="34" s="1"/>
  <c r="L180" i="1"/>
  <c r="U23" i="34" s="1"/>
  <c r="N176" i="1"/>
  <c r="W22" i="34" s="1"/>
  <c r="M176" i="1"/>
  <c r="V22" i="34" s="1"/>
  <c r="K176" i="1"/>
  <c r="T22" i="34" s="1"/>
  <c r="N172" i="1"/>
  <c r="W21" i="34" s="1"/>
  <c r="M172" i="1"/>
  <c r="V21" i="34" s="1"/>
  <c r="K172" i="1"/>
  <c r="N168" i="1"/>
  <c r="W20" i="34" s="1"/>
  <c r="M168" i="1"/>
  <c r="V20" i="34" s="1"/>
  <c r="L168" i="1"/>
  <c r="U20" i="34" s="1"/>
  <c r="N164" i="1"/>
  <c r="W19" i="34" s="1"/>
  <c r="M164" i="1"/>
  <c r="V19" i="34" s="1"/>
  <c r="L164" i="1"/>
  <c r="U19" i="34" s="1"/>
  <c r="N160" i="1"/>
  <c r="W18" i="34" s="1"/>
  <c r="M160" i="1"/>
  <c r="V18" i="34" s="1"/>
  <c r="K160" i="1"/>
  <c r="N156" i="1"/>
  <c r="W17" i="34" s="1"/>
  <c r="M156" i="1"/>
  <c r="V17" i="34" s="1"/>
  <c r="L156" i="1"/>
  <c r="U17" i="34" s="1"/>
  <c r="K156" i="1"/>
  <c r="N152" i="1"/>
  <c r="W16" i="34" s="1"/>
  <c r="M152" i="1"/>
  <c r="V16" i="34" s="1"/>
  <c r="L152" i="1"/>
  <c r="U16" i="34" s="1"/>
  <c r="N146" i="1"/>
  <c r="W15" i="34" s="1"/>
  <c r="M146" i="1"/>
  <c r="V15" i="34" s="1"/>
  <c r="K146" i="1"/>
  <c r="T15" i="34" s="1"/>
  <c r="M142" i="1"/>
  <c r="V14" i="34" s="1"/>
  <c r="N138" i="1"/>
  <c r="W13" i="34" s="1"/>
  <c r="M138" i="1"/>
  <c r="V13" i="34" s="1"/>
  <c r="L138" i="1"/>
  <c r="U13" i="34" s="1"/>
  <c r="N134" i="1"/>
  <c r="W12" i="34" s="1"/>
  <c r="M134" i="1"/>
  <c r="V12" i="34" s="1"/>
  <c r="K134" i="1"/>
  <c r="N130" i="1"/>
  <c r="W11" i="34" s="1"/>
  <c r="M130" i="1"/>
  <c r="V11" i="34" s="1"/>
  <c r="L130" i="1"/>
  <c r="U11" i="34" s="1"/>
  <c r="A6" i="82"/>
  <c r="A7" i="82"/>
  <c r="A8" i="82"/>
  <c r="A9" i="82"/>
  <c r="A10" i="82"/>
  <c r="A11" i="82"/>
  <c r="A12" i="82"/>
  <c r="A13" i="82"/>
  <c r="A14" i="82"/>
  <c r="A15" i="82"/>
  <c r="A16" i="82"/>
  <c r="A17" i="82"/>
  <c r="A18" i="82"/>
  <c r="A19" i="82"/>
  <c r="A20" i="82"/>
  <c r="A21" i="82"/>
  <c r="A22" i="82"/>
  <c r="A23" i="82"/>
  <c r="A24" i="82"/>
  <c r="A25" i="82"/>
  <c r="A26" i="82"/>
  <c r="A27" i="82"/>
  <c r="A28" i="82"/>
  <c r="A29" i="82"/>
  <c r="A30" i="82"/>
  <c r="A31" i="82"/>
  <c r="A32" i="82"/>
  <c r="A33" i="82"/>
  <c r="A34" i="82"/>
  <c r="A35" i="82"/>
  <c r="A36" i="82"/>
  <c r="A37" i="82"/>
  <c r="A38" i="82"/>
  <c r="A39" i="82"/>
  <c r="A40" i="82"/>
  <c r="A41" i="82"/>
  <c r="A42" i="82"/>
  <c r="A43" i="82"/>
  <c r="A44" i="82"/>
  <c r="A45" i="82"/>
  <c r="A46" i="82"/>
  <c r="A47" i="82"/>
  <c r="A48" i="82"/>
  <c r="A49" i="82"/>
  <c r="A50" i="82"/>
  <c r="B6" i="63"/>
  <c r="B7" i="63"/>
  <c r="B8" i="63"/>
  <c r="B9" i="63"/>
  <c r="B10" i="63"/>
  <c r="B11" i="63"/>
  <c r="B12" i="63"/>
  <c r="B13" i="63"/>
  <c r="B14" i="63"/>
  <c r="B15" i="63"/>
  <c r="B16" i="63"/>
  <c r="B17" i="63"/>
  <c r="B18" i="63"/>
  <c r="B19" i="63"/>
  <c r="B20" i="63"/>
  <c r="B21" i="63"/>
  <c r="B22" i="63"/>
  <c r="B23" i="63"/>
  <c r="B24" i="63"/>
  <c r="B25" i="63"/>
  <c r="B26" i="63"/>
  <c r="B27" i="63"/>
  <c r="B28" i="63"/>
  <c r="B29" i="63"/>
  <c r="B30" i="63"/>
  <c r="B31" i="63"/>
  <c r="B32" i="63"/>
  <c r="B33" i="63"/>
  <c r="B34" i="63"/>
  <c r="B35" i="63"/>
  <c r="B36" i="63"/>
  <c r="B37" i="63"/>
  <c r="B38" i="63"/>
  <c r="B39" i="63"/>
  <c r="B40" i="63"/>
  <c r="B41" i="63"/>
  <c r="B42" i="63"/>
  <c r="B43" i="63"/>
  <c r="B44" i="63"/>
  <c r="B45" i="63"/>
  <c r="B46" i="63"/>
  <c r="B47" i="63"/>
  <c r="B48" i="63"/>
  <c r="B49" i="63"/>
  <c r="B50" i="63"/>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 i="82"/>
  <c r="A5" i="82"/>
  <c r="B6" i="81"/>
  <c r="A6" i="81" s="1"/>
  <c r="B7" i="81"/>
  <c r="B8" i="81"/>
  <c r="B9" i="81"/>
  <c r="A9" i="81" s="1"/>
  <c r="B10" i="81"/>
  <c r="B11" i="81"/>
  <c r="B12" i="81"/>
  <c r="B13" i="81"/>
  <c r="B14" i="81"/>
  <c r="B15" i="81"/>
  <c r="A15" i="81" s="1"/>
  <c r="B16" i="81"/>
  <c r="A16" i="81" s="1"/>
  <c r="B17" i="81"/>
  <c r="A17" i="81" s="1"/>
  <c r="B18" i="81"/>
  <c r="A18" i="81" s="1"/>
  <c r="B19" i="81"/>
  <c r="B20" i="81"/>
  <c r="B21" i="81"/>
  <c r="A21" i="81" s="1"/>
  <c r="B22" i="81"/>
  <c r="A22" i="81" s="1"/>
  <c r="B23" i="81"/>
  <c r="B24" i="81"/>
  <c r="B25" i="81"/>
  <c r="B26" i="81"/>
  <c r="B27" i="81"/>
  <c r="A27" i="81" s="1"/>
  <c r="B28" i="81"/>
  <c r="A28" i="81" s="1"/>
  <c r="B29" i="81"/>
  <c r="A29" i="81" s="1"/>
  <c r="B30" i="81"/>
  <c r="A30" i="81" s="1"/>
  <c r="B31" i="81"/>
  <c r="B32" i="81"/>
  <c r="B33" i="81"/>
  <c r="A33" i="81" s="1"/>
  <c r="B34" i="81"/>
  <c r="A34" i="81" s="1"/>
  <c r="B35" i="81"/>
  <c r="B36" i="81"/>
  <c r="B37" i="81"/>
  <c r="B38" i="81"/>
  <c r="B39" i="81"/>
  <c r="A39" i="81" s="1"/>
  <c r="B40" i="81"/>
  <c r="A40" i="81" s="1"/>
  <c r="B41" i="81"/>
  <c r="A41" i="81" s="1"/>
  <c r="B42" i="81"/>
  <c r="A42" i="81" s="1"/>
  <c r="B43" i="81"/>
  <c r="B44" i="81"/>
  <c r="B45" i="81"/>
  <c r="A45" i="81" s="1"/>
  <c r="B46" i="81"/>
  <c r="A46" i="81" s="1"/>
  <c r="B47" i="81"/>
  <c r="B48" i="81"/>
  <c r="B49" i="81"/>
  <c r="B50" i="81"/>
  <c r="B5" i="81"/>
  <c r="A5" i="81" s="1"/>
  <c r="E6" i="81"/>
  <c r="E7" i="81"/>
  <c r="E8" i="81"/>
  <c r="E9" i="81"/>
  <c r="E10" i="81"/>
  <c r="E11" i="81"/>
  <c r="E12" i="81"/>
  <c r="E13" i="81"/>
  <c r="E14" i="81"/>
  <c r="E15" i="81"/>
  <c r="E16" i="81"/>
  <c r="E17" i="81"/>
  <c r="E18" i="81"/>
  <c r="E19" i="81"/>
  <c r="E20" i="81"/>
  <c r="E21" i="81"/>
  <c r="E22" i="81"/>
  <c r="E23" i="81"/>
  <c r="E24" i="81"/>
  <c r="E25" i="81"/>
  <c r="E26" i="81"/>
  <c r="E27" i="81"/>
  <c r="E28" i="81"/>
  <c r="E29" i="81"/>
  <c r="E30" i="81"/>
  <c r="E31" i="81"/>
  <c r="E32" i="81"/>
  <c r="E33" i="81"/>
  <c r="E34" i="81"/>
  <c r="E35" i="81"/>
  <c r="E36" i="81"/>
  <c r="E37" i="81"/>
  <c r="E38" i="81"/>
  <c r="E39" i="81"/>
  <c r="E40" i="81"/>
  <c r="E41" i="81"/>
  <c r="E42" i="81"/>
  <c r="E43" i="81"/>
  <c r="E44" i="81"/>
  <c r="E45" i="81"/>
  <c r="E46" i="81"/>
  <c r="E47" i="81"/>
  <c r="E48" i="81"/>
  <c r="E49" i="81"/>
  <c r="E50" i="81"/>
  <c r="E5" i="81"/>
  <c r="B6" i="80"/>
  <c r="A6" i="80" s="1"/>
  <c r="B7" i="80"/>
  <c r="B8" i="80"/>
  <c r="A8" i="80" s="1"/>
  <c r="B9" i="80"/>
  <c r="A9" i="80" s="1"/>
  <c r="B10" i="80"/>
  <c r="A10" i="80" s="1"/>
  <c r="B11" i="80"/>
  <c r="B12" i="80"/>
  <c r="A12" i="80" s="1"/>
  <c r="B13" i="80"/>
  <c r="A13" i="80" s="1"/>
  <c r="B14" i="80"/>
  <c r="A14" i="80" s="1"/>
  <c r="B15" i="80"/>
  <c r="A15" i="80" s="1"/>
  <c r="B16" i="80"/>
  <c r="A16" i="80" s="1"/>
  <c r="B17" i="80"/>
  <c r="A17" i="80" s="1"/>
  <c r="B18" i="80"/>
  <c r="A18" i="80" s="1"/>
  <c r="B19" i="80"/>
  <c r="A19" i="80" s="1"/>
  <c r="B20" i="80"/>
  <c r="A20" i="80" s="1"/>
  <c r="B21" i="80"/>
  <c r="A21" i="80" s="1"/>
  <c r="B22" i="80"/>
  <c r="A22" i="80" s="1"/>
  <c r="B23" i="80"/>
  <c r="B24" i="80"/>
  <c r="A24" i="80" s="1"/>
  <c r="B25" i="80"/>
  <c r="A25" i="80" s="1"/>
  <c r="B26" i="80"/>
  <c r="A26" i="80" s="1"/>
  <c r="B27" i="80"/>
  <c r="B28" i="80"/>
  <c r="A28" i="80" s="1"/>
  <c r="B29" i="80"/>
  <c r="A29" i="80" s="1"/>
  <c r="B30" i="80"/>
  <c r="A30" i="80" s="1"/>
  <c r="B31" i="80"/>
  <c r="A31" i="80" s="1"/>
  <c r="B32" i="80"/>
  <c r="A32" i="80" s="1"/>
  <c r="B33" i="80"/>
  <c r="A33" i="80" s="1"/>
  <c r="B34" i="80"/>
  <c r="A34" i="80" s="1"/>
  <c r="B35" i="80"/>
  <c r="A35" i="80" s="1"/>
  <c r="B36" i="80"/>
  <c r="A36" i="80" s="1"/>
  <c r="B37" i="80"/>
  <c r="A37" i="80" s="1"/>
  <c r="B38" i="80"/>
  <c r="A38" i="80" s="1"/>
  <c r="B39" i="80"/>
  <c r="A39" i="80" s="1"/>
  <c r="B40" i="80"/>
  <c r="A40" i="80" s="1"/>
  <c r="B41" i="80"/>
  <c r="A41" i="80" s="1"/>
  <c r="B42" i="80"/>
  <c r="A42" i="80" s="1"/>
  <c r="B43" i="80"/>
  <c r="A43" i="80" s="1"/>
  <c r="B44" i="80"/>
  <c r="A44" i="80" s="1"/>
  <c r="B45" i="80"/>
  <c r="A45" i="80" s="1"/>
  <c r="B46" i="80"/>
  <c r="A46" i="80" s="1"/>
  <c r="B47" i="80"/>
  <c r="A47" i="80" s="1"/>
  <c r="B48" i="80"/>
  <c r="A48" i="80" s="1"/>
  <c r="B49" i="80"/>
  <c r="A49" i="80" s="1"/>
  <c r="B50" i="80"/>
  <c r="A50" i="80" s="1"/>
  <c r="B5" i="80"/>
  <c r="A5" i="80" s="1"/>
  <c r="D50" i="81"/>
  <c r="C50" i="81"/>
  <c r="A50" i="81"/>
  <c r="D49" i="81"/>
  <c r="C49" i="81"/>
  <c r="A49" i="81"/>
  <c r="D48" i="81"/>
  <c r="C48" i="81"/>
  <c r="A48" i="81"/>
  <c r="D47" i="81"/>
  <c r="C47" i="81"/>
  <c r="A47" i="81"/>
  <c r="D46" i="81"/>
  <c r="C46" i="81"/>
  <c r="D45" i="81"/>
  <c r="C45" i="81"/>
  <c r="D44" i="81"/>
  <c r="C44" i="81"/>
  <c r="A44" i="81"/>
  <c r="D43" i="81"/>
  <c r="C43" i="81"/>
  <c r="A43" i="81"/>
  <c r="D42" i="81"/>
  <c r="C42" i="81"/>
  <c r="D41" i="81"/>
  <c r="C41" i="81"/>
  <c r="D40" i="81"/>
  <c r="C40" i="81"/>
  <c r="D39" i="81"/>
  <c r="C39" i="81"/>
  <c r="D38" i="81"/>
  <c r="C38" i="81"/>
  <c r="A38" i="81"/>
  <c r="D37" i="81"/>
  <c r="C37" i="81"/>
  <c r="A37" i="81"/>
  <c r="D36" i="81"/>
  <c r="C36" i="81"/>
  <c r="A36" i="81"/>
  <c r="D35" i="81"/>
  <c r="C35" i="81"/>
  <c r="A35" i="81"/>
  <c r="D34" i="81"/>
  <c r="C34" i="81"/>
  <c r="D33" i="81"/>
  <c r="C33" i="81"/>
  <c r="D32" i="81"/>
  <c r="C32" i="81"/>
  <c r="A32" i="81"/>
  <c r="D31" i="81"/>
  <c r="C31" i="81"/>
  <c r="A31" i="81"/>
  <c r="D30" i="81"/>
  <c r="C30" i="81"/>
  <c r="D29" i="81"/>
  <c r="C29" i="81"/>
  <c r="D28" i="81"/>
  <c r="C28" i="81"/>
  <c r="D27" i="81"/>
  <c r="C27" i="81"/>
  <c r="D26" i="81"/>
  <c r="C26" i="81"/>
  <c r="A26" i="81"/>
  <c r="D25" i="81"/>
  <c r="C25" i="81"/>
  <c r="A25" i="81"/>
  <c r="D24" i="81"/>
  <c r="C24" i="81"/>
  <c r="A24" i="81"/>
  <c r="D23" i="81"/>
  <c r="C23" i="81"/>
  <c r="A23" i="81"/>
  <c r="D22" i="81"/>
  <c r="C22" i="81"/>
  <c r="D21" i="81"/>
  <c r="C21" i="81"/>
  <c r="D20" i="81"/>
  <c r="C20" i="81"/>
  <c r="A20" i="81"/>
  <c r="D19" i="81"/>
  <c r="C19" i="81"/>
  <c r="A19" i="81"/>
  <c r="D18" i="81"/>
  <c r="C18" i="81"/>
  <c r="D17" i="81"/>
  <c r="C17" i="81"/>
  <c r="D16" i="81"/>
  <c r="C16" i="81"/>
  <c r="D15" i="81"/>
  <c r="C15" i="81"/>
  <c r="D14" i="81"/>
  <c r="C14" i="81"/>
  <c r="A14" i="81"/>
  <c r="D13" i="81"/>
  <c r="C13" i="81"/>
  <c r="A13" i="81"/>
  <c r="D12" i="81"/>
  <c r="C12" i="81"/>
  <c r="A12" i="81"/>
  <c r="D11" i="81"/>
  <c r="C11" i="81"/>
  <c r="A11" i="81"/>
  <c r="D10" i="81"/>
  <c r="C10" i="81"/>
  <c r="A10" i="81"/>
  <c r="D9" i="81"/>
  <c r="C9" i="81"/>
  <c r="D8" i="81"/>
  <c r="C8" i="81"/>
  <c r="A8" i="81"/>
  <c r="D7" i="81"/>
  <c r="C7" i="81"/>
  <c r="A7" i="81"/>
  <c r="D6" i="81"/>
  <c r="C6" i="81"/>
  <c r="D5" i="81"/>
  <c r="C5" i="81"/>
  <c r="E50" i="80"/>
  <c r="D50" i="80"/>
  <c r="C50" i="80"/>
  <c r="E49" i="80"/>
  <c r="D49" i="80"/>
  <c r="C49" i="80"/>
  <c r="E48" i="80"/>
  <c r="D48" i="80"/>
  <c r="C48" i="80"/>
  <c r="E47" i="80"/>
  <c r="D47" i="80"/>
  <c r="C47" i="80"/>
  <c r="E46" i="80"/>
  <c r="D46" i="80"/>
  <c r="C46" i="80"/>
  <c r="E45" i="80"/>
  <c r="D45" i="80"/>
  <c r="C45" i="80"/>
  <c r="E44" i="80"/>
  <c r="D44" i="80"/>
  <c r="C44" i="80"/>
  <c r="E43" i="80"/>
  <c r="D43" i="80"/>
  <c r="C43" i="80"/>
  <c r="E42" i="80"/>
  <c r="D42" i="80"/>
  <c r="C42" i="80"/>
  <c r="E41" i="80"/>
  <c r="D41" i="80"/>
  <c r="C41" i="80"/>
  <c r="E40" i="80"/>
  <c r="D40" i="80"/>
  <c r="C40" i="80"/>
  <c r="E39" i="80"/>
  <c r="D39" i="80"/>
  <c r="C39" i="80"/>
  <c r="E38" i="80"/>
  <c r="D38" i="80"/>
  <c r="C38" i="80"/>
  <c r="E37" i="80"/>
  <c r="D37" i="80"/>
  <c r="C37" i="80"/>
  <c r="E36" i="80"/>
  <c r="D36" i="80"/>
  <c r="C36" i="80"/>
  <c r="E35" i="80"/>
  <c r="D35" i="80"/>
  <c r="C35" i="80"/>
  <c r="E34" i="80"/>
  <c r="D34" i="80"/>
  <c r="C34" i="80"/>
  <c r="E33" i="80"/>
  <c r="D33" i="80"/>
  <c r="C33" i="80"/>
  <c r="E32" i="80"/>
  <c r="D32" i="80"/>
  <c r="C32" i="80"/>
  <c r="E31" i="80"/>
  <c r="D31" i="80"/>
  <c r="C31" i="80"/>
  <c r="E30" i="80"/>
  <c r="D30" i="80"/>
  <c r="C30" i="80"/>
  <c r="E29" i="80"/>
  <c r="D29" i="80"/>
  <c r="C29" i="80"/>
  <c r="E28" i="80"/>
  <c r="D28" i="80"/>
  <c r="C28" i="80"/>
  <c r="E27" i="80"/>
  <c r="D27" i="80"/>
  <c r="C27" i="80"/>
  <c r="A27" i="80"/>
  <c r="E26" i="80"/>
  <c r="D26" i="80"/>
  <c r="C26" i="80"/>
  <c r="E25" i="80"/>
  <c r="D25" i="80"/>
  <c r="C25" i="80"/>
  <c r="E24" i="80"/>
  <c r="D24" i="80"/>
  <c r="C24" i="80"/>
  <c r="E23" i="80"/>
  <c r="D23" i="80"/>
  <c r="C23" i="80"/>
  <c r="A23" i="80"/>
  <c r="E22" i="80"/>
  <c r="D22" i="80"/>
  <c r="C22" i="80"/>
  <c r="E21" i="80"/>
  <c r="D21" i="80"/>
  <c r="C21" i="80"/>
  <c r="E20" i="80"/>
  <c r="D20" i="80"/>
  <c r="C20" i="80"/>
  <c r="E19" i="80"/>
  <c r="D19" i="80"/>
  <c r="C19" i="80"/>
  <c r="E18" i="80"/>
  <c r="D18" i="80"/>
  <c r="C18" i="80"/>
  <c r="E17" i="80"/>
  <c r="D17" i="80"/>
  <c r="C17" i="80"/>
  <c r="E16" i="80"/>
  <c r="D16" i="80"/>
  <c r="C16" i="80"/>
  <c r="E15" i="80"/>
  <c r="D15" i="80"/>
  <c r="C15" i="80"/>
  <c r="E14" i="80"/>
  <c r="D14" i="80"/>
  <c r="C14" i="80"/>
  <c r="E13" i="80"/>
  <c r="D13" i="80"/>
  <c r="C13" i="80"/>
  <c r="E12" i="80"/>
  <c r="D12" i="80"/>
  <c r="C12" i="80"/>
  <c r="E11" i="80"/>
  <c r="D11" i="80"/>
  <c r="C11" i="80"/>
  <c r="A11" i="80"/>
  <c r="E10" i="80"/>
  <c r="D10" i="80"/>
  <c r="C10" i="80"/>
  <c r="E9" i="80"/>
  <c r="D9" i="80"/>
  <c r="C9" i="80"/>
  <c r="E8" i="80"/>
  <c r="D8" i="80"/>
  <c r="C8" i="80"/>
  <c r="E7" i="80"/>
  <c r="D7" i="80"/>
  <c r="C7" i="80"/>
  <c r="A7" i="80"/>
  <c r="E6" i="80"/>
  <c r="D6" i="80"/>
  <c r="C6" i="80"/>
  <c r="E5" i="80"/>
  <c r="D5" i="80"/>
  <c r="C5" i="80"/>
  <c r="B6" i="79"/>
  <c r="A6" i="79" s="1"/>
  <c r="C6" i="79"/>
  <c r="D6" i="79"/>
  <c r="E6" i="79"/>
  <c r="B7" i="79"/>
  <c r="A7" i="79" s="1"/>
  <c r="C7" i="79"/>
  <c r="D7" i="79"/>
  <c r="E7" i="79"/>
  <c r="B8" i="79"/>
  <c r="A8" i="79" s="1"/>
  <c r="C8" i="79"/>
  <c r="D8" i="79"/>
  <c r="E8" i="79"/>
  <c r="B9" i="79"/>
  <c r="A9" i="79" s="1"/>
  <c r="C9" i="79"/>
  <c r="D9" i="79"/>
  <c r="E9" i="79"/>
  <c r="B10" i="79"/>
  <c r="A10" i="79" s="1"/>
  <c r="C10" i="79"/>
  <c r="D10" i="79"/>
  <c r="E10" i="79"/>
  <c r="B11" i="79"/>
  <c r="A11" i="79" s="1"/>
  <c r="C11" i="79"/>
  <c r="D11" i="79"/>
  <c r="E11" i="79"/>
  <c r="B12" i="79"/>
  <c r="A12" i="79" s="1"/>
  <c r="C12" i="79"/>
  <c r="D12" i="79"/>
  <c r="E12" i="79"/>
  <c r="B13" i="79"/>
  <c r="A13" i="79" s="1"/>
  <c r="C13" i="79"/>
  <c r="D13" i="79"/>
  <c r="E13" i="79"/>
  <c r="B14" i="79"/>
  <c r="A14" i="79" s="1"/>
  <c r="C14" i="79"/>
  <c r="D14" i="79"/>
  <c r="E14" i="79"/>
  <c r="B15" i="79"/>
  <c r="A15" i="79" s="1"/>
  <c r="C15" i="79"/>
  <c r="D15" i="79"/>
  <c r="E15" i="79"/>
  <c r="B16" i="79"/>
  <c r="A16" i="79" s="1"/>
  <c r="C16" i="79"/>
  <c r="D16" i="79"/>
  <c r="E16" i="79"/>
  <c r="B17" i="79"/>
  <c r="A17" i="79" s="1"/>
  <c r="C17" i="79"/>
  <c r="D17" i="79"/>
  <c r="E17" i="79"/>
  <c r="B18" i="79"/>
  <c r="A18" i="79" s="1"/>
  <c r="C18" i="79"/>
  <c r="D18" i="79"/>
  <c r="E18" i="79"/>
  <c r="B19" i="79"/>
  <c r="A19" i="79" s="1"/>
  <c r="C19" i="79"/>
  <c r="D19" i="79"/>
  <c r="E19" i="79"/>
  <c r="B20" i="79"/>
  <c r="A20" i="79" s="1"/>
  <c r="C20" i="79"/>
  <c r="D20" i="79"/>
  <c r="E20" i="79"/>
  <c r="B21" i="79"/>
  <c r="A21" i="79" s="1"/>
  <c r="C21" i="79"/>
  <c r="D21" i="79"/>
  <c r="E21" i="79"/>
  <c r="B22" i="79"/>
  <c r="A22" i="79" s="1"/>
  <c r="C22" i="79"/>
  <c r="D22" i="79"/>
  <c r="E22" i="79"/>
  <c r="B23" i="79"/>
  <c r="A23" i="79" s="1"/>
  <c r="C23" i="79"/>
  <c r="D23" i="79"/>
  <c r="E23" i="79"/>
  <c r="B24" i="79"/>
  <c r="A24" i="79" s="1"/>
  <c r="C24" i="79"/>
  <c r="D24" i="79"/>
  <c r="E24" i="79"/>
  <c r="B25" i="79"/>
  <c r="A25" i="79" s="1"/>
  <c r="C25" i="79"/>
  <c r="D25" i="79"/>
  <c r="E25" i="79"/>
  <c r="B26" i="79"/>
  <c r="A26" i="79" s="1"/>
  <c r="C26" i="79"/>
  <c r="D26" i="79"/>
  <c r="E26" i="79"/>
  <c r="B27" i="79"/>
  <c r="A27" i="79" s="1"/>
  <c r="C27" i="79"/>
  <c r="D27" i="79"/>
  <c r="E27" i="79"/>
  <c r="B28" i="79"/>
  <c r="A28" i="79" s="1"/>
  <c r="C28" i="79"/>
  <c r="D28" i="79"/>
  <c r="E28" i="79"/>
  <c r="B29" i="79"/>
  <c r="A29" i="79" s="1"/>
  <c r="C29" i="79"/>
  <c r="D29" i="79"/>
  <c r="E29" i="79"/>
  <c r="B30" i="79"/>
  <c r="A30" i="79" s="1"/>
  <c r="C30" i="79"/>
  <c r="D30" i="79"/>
  <c r="E30" i="79"/>
  <c r="B31" i="79"/>
  <c r="A31" i="79" s="1"/>
  <c r="C31" i="79"/>
  <c r="D31" i="79"/>
  <c r="E31" i="79"/>
  <c r="B32" i="79"/>
  <c r="A32" i="79" s="1"/>
  <c r="C32" i="79"/>
  <c r="D32" i="79"/>
  <c r="E32" i="79"/>
  <c r="B33" i="79"/>
  <c r="A33" i="79" s="1"/>
  <c r="C33" i="79"/>
  <c r="D33" i="79"/>
  <c r="E33" i="79"/>
  <c r="B34" i="79"/>
  <c r="A34" i="79" s="1"/>
  <c r="C34" i="79"/>
  <c r="D34" i="79"/>
  <c r="E34" i="79"/>
  <c r="B35" i="79"/>
  <c r="A35" i="79" s="1"/>
  <c r="C35" i="79"/>
  <c r="D35" i="79"/>
  <c r="E35" i="79"/>
  <c r="B36" i="79"/>
  <c r="A36" i="79" s="1"/>
  <c r="C36" i="79"/>
  <c r="D36" i="79"/>
  <c r="E36" i="79"/>
  <c r="B37" i="79"/>
  <c r="A37" i="79" s="1"/>
  <c r="C37" i="79"/>
  <c r="D37" i="79"/>
  <c r="E37" i="79"/>
  <c r="B38" i="79"/>
  <c r="A38" i="79" s="1"/>
  <c r="C38" i="79"/>
  <c r="D38" i="79"/>
  <c r="E38" i="79"/>
  <c r="B39" i="79"/>
  <c r="A39" i="79" s="1"/>
  <c r="C39" i="79"/>
  <c r="D39" i="79"/>
  <c r="E39" i="79"/>
  <c r="B40" i="79"/>
  <c r="A40" i="79" s="1"/>
  <c r="C40" i="79"/>
  <c r="D40" i="79"/>
  <c r="E40" i="79"/>
  <c r="B41" i="79"/>
  <c r="A41" i="79" s="1"/>
  <c r="C41" i="79"/>
  <c r="D41" i="79"/>
  <c r="E41" i="79"/>
  <c r="B42" i="79"/>
  <c r="A42" i="79" s="1"/>
  <c r="C42" i="79"/>
  <c r="D42" i="79"/>
  <c r="E42" i="79"/>
  <c r="B43" i="79"/>
  <c r="A43" i="79" s="1"/>
  <c r="C43" i="79"/>
  <c r="D43" i="79"/>
  <c r="E43" i="79"/>
  <c r="B44" i="79"/>
  <c r="A44" i="79" s="1"/>
  <c r="C44" i="79"/>
  <c r="D44" i="79"/>
  <c r="E44" i="79"/>
  <c r="B45" i="79"/>
  <c r="A45" i="79" s="1"/>
  <c r="C45" i="79"/>
  <c r="D45" i="79"/>
  <c r="E45" i="79"/>
  <c r="B46" i="79"/>
  <c r="A46" i="79" s="1"/>
  <c r="C46" i="79"/>
  <c r="D46" i="79"/>
  <c r="E46" i="79"/>
  <c r="B47" i="79"/>
  <c r="A47" i="79" s="1"/>
  <c r="C47" i="79"/>
  <c r="D47" i="79"/>
  <c r="E47" i="79"/>
  <c r="B48" i="79"/>
  <c r="A48" i="79" s="1"/>
  <c r="C48" i="79"/>
  <c r="D48" i="79"/>
  <c r="E48" i="79"/>
  <c r="B49" i="79"/>
  <c r="A49" i="79" s="1"/>
  <c r="C49" i="79"/>
  <c r="D49" i="79"/>
  <c r="E49" i="79"/>
  <c r="B50" i="79"/>
  <c r="A50" i="79" s="1"/>
  <c r="C50" i="79"/>
  <c r="D50" i="79"/>
  <c r="E50" i="79"/>
  <c r="E5" i="79"/>
  <c r="D5" i="79"/>
  <c r="C5" i="79"/>
  <c r="B5" i="79"/>
  <c r="A5" i="79" s="1"/>
  <c r="C50" i="82"/>
  <c r="C49" i="82"/>
  <c r="C48" i="82"/>
  <c r="C47" i="82"/>
  <c r="C46" i="82"/>
  <c r="C45" i="82"/>
  <c r="C44" i="82"/>
  <c r="C43" i="82"/>
  <c r="C42" i="82"/>
  <c r="C41" i="82"/>
  <c r="C40" i="82"/>
  <c r="C39" i="82"/>
  <c r="C38" i="82"/>
  <c r="C37" i="82"/>
  <c r="C36" i="82"/>
  <c r="C35" i="82"/>
  <c r="C34" i="82"/>
  <c r="C33" i="82"/>
  <c r="C32" i="82"/>
  <c r="C31" i="82"/>
  <c r="C30" i="82"/>
  <c r="C29" i="82"/>
  <c r="C28" i="82"/>
  <c r="C27" i="82"/>
  <c r="C26" i="82"/>
  <c r="C25" i="82"/>
  <c r="C24" i="82"/>
  <c r="C23" i="82"/>
  <c r="C22" i="82"/>
  <c r="C21" i="82"/>
  <c r="C20" i="82"/>
  <c r="C19" i="82"/>
  <c r="C18" i="82"/>
  <c r="C17" i="82"/>
  <c r="C16" i="82"/>
  <c r="C15" i="82"/>
  <c r="C14" i="82"/>
  <c r="C13" i="82"/>
  <c r="C12" i="82"/>
  <c r="C11" i="82"/>
  <c r="C10" i="82"/>
  <c r="C9" i="82"/>
  <c r="C8" i="82"/>
  <c r="C7" i="82"/>
  <c r="C6" i="82"/>
  <c r="C5" i="82"/>
  <c r="D6" i="78"/>
  <c r="D7" i="78"/>
  <c r="D8" i="78"/>
  <c r="D9" i="78"/>
  <c r="D10" i="78"/>
  <c r="D11" i="78"/>
  <c r="D12" i="78"/>
  <c r="D13" i="78"/>
  <c r="D14" i="78"/>
  <c r="D15" i="78"/>
  <c r="D16" i="78"/>
  <c r="D17" i="78"/>
  <c r="D18" i="78"/>
  <c r="D19"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 i="78"/>
  <c r="D6" i="77"/>
  <c r="D7" i="77"/>
  <c r="D8" i="77"/>
  <c r="D9" i="77"/>
  <c r="D10" i="77"/>
  <c r="D11" i="77"/>
  <c r="D12" i="77"/>
  <c r="D13" i="77"/>
  <c r="D14" i="77"/>
  <c r="D15" i="77"/>
  <c r="D16" i="77"/>
  <c r="D17" i="77"/>
  <c r="D18" i="77"/>
  <c r="D19" i="77"/>
  <c r="D20" i="77"/>
  <c r="D21" i="77"/>
  <c r="D22" i="77"/>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 i="77"/>
  <c r="B6" i="78"/>
  <c r="A6" i="78" s="1"/>
  <c r="B7" i="78"/>
  <c r="A7" i="78" s="1"/>
  <c r="B8" i="78"/>
  <c r="A8" i="78" s="1"/>
  <c r="B9" i="78"/>
  <c r="A9" i="78" s="1"/>
  <c r="B10" i="78"/>
  <c r="A10" i="78" s="1"/>
  <c r="B11" i="78"/>
  <c r="A11" i="78" s="1"/>
  <c r="B12" i="78"/>
  <c r="A12" i="78" s="1"/>
  <c r="B13" i="78"/>
  <c r="A13" i="78" s="1"/>
  <c r="B14" i="78"/>
  <c r="A14" i="78" s="1"/>
  <c r="B15" i="78"/>
  <c r="A15" i="78" s="1"/>
  <c r="B16" i="78"/>
  <c r="A16" i="78" s="1"/>
  <c r="B17" i="78"/>
  <c r="A17" i="78" s="1"/>
  <c r="B18" i="78"/>
  <c r="A18" i="78" s="1"/>
  <c r="B19" i="78"/>
  <c r="A19" i="78" s="1"/>
  <c r="B20" i="78"/>
  <c r="A20" i="78" s="1"/>
  <c r="B21" i="78"/>
  <c r="A21" i="78" s="1"/>
  <c r="B22" i="78"/>
  <c r="A22" i="78" s="1"/>
  <c r="B23" i="78"/>
  <c r="A23" i="78" s="1"/>
  <c r="B24" i="78"/>
  <c r="A24" i="78" s="1"/>
  <c r="B25" i="78"/>
  <c r="A25" i="78" s="1"/>
  <c r="B26" i="78"/>
  <c r="A26" i="78" s="1"/>
  <c r="B27" i="78"/>
  <c r="A27" i="78" s="1"/>
  <c r="B28" i="78"/>
  <c r="A28" i="78" s="1"/>
  <c r="B29" i="78"/>
  <c r="A29" i="78" s="1"/>
  <c r="B30" i="78"/>
  <c r="A30" i="78" s="1"/>
  <c r="B31" i="78"/>
  <c r="B32" i="78"/>
  <c r="A32" i="78" s="1"/>
  <c r="B33" i="78"/>
  <c r="A33" i="78" s="1"/>
  <c r="B34" i="78"/>
  <c r="A34" i="78" s="1"/>
  <c r="B35" i="78"/>
  <c r="A35" i="78" s="1"/>
  <c r="B36" i="78"/>
  <c r="A36" i="78" s="1"/>
  <c r="B37" i="78"/>
  <c r="A37" i="78" s="1"/>
  <c r="B38" i="78"/>
  <c r="A38" i="78" s="1"/>
  <c r="B39" i="78"/>
  <c r="A39" i="78" s="1"/>
  <c r="B40" i="78"/>
  <c r="A40" i="78" s="1"/>
  <c r="B41" i="78"/>
  <c r="A41" i="78" s="1"/>
  <c r="B42" i="78"/>
  <c r="A42" i="78" s="1"/>
  <c r="B43" i="78"/>
  <c r="A43" i="78" s="1"/>
  <c r="B44" i="78"/>
  <c r="A44" i="78" s="1"/>
  <c r="B45" i="78"/>
  <c r="A45" i="78" s="1"/>
  <c r="B46" i="78"/>
  <c r="A46" i="78" s="1"/>
  <c r="B47" i="78"/>
  <c r="A47" i="78" s="1"/>
  <c r="B48" i="78"/>
  <c r="A48" i="78" s="1"/>
  <c r="B49" i="78"/>
  <c r="A49" i="78" s="1"/>
  <c r="B50" i="78"/>
  <c r="A50" i="78" s="1"/>
  <c r="B5" i="78"/>
  <c r="A5" i="78" s="1"/>
  <c r="B6" i="77"/>
  <c r="A6" i="77" s="1"/>
  <c r="B7" i="77"/>
  <c r="A7" i="77" s="1"/>
  <c r="B8" i="77"/>
  <c r="A8" i="77" s="1"/>
  <c r="B9" i="77"/>
  <c r="A9" i="77" s="1"/>
  <c r="B10" i="77"/>
  <c r="A10" i="77" s="1"/>
  <c r="B11" i="77"/>
  <c r="A11" i="77" s="1"/>
  <c r="B12" i="77"/>
  <c r="A12" i="77" s="1"/>
  <c r="B13" i="77"/>
  <c r="A13" i="77" s="1"/>
  <c r="B14" i="77"/>
  <c r="A14" i="77" s="1"/>
  <c r="B15" i="77"/>
  <c r="A15" i="77" s="1"/>
  <c r="B16" i="77"/>
  <c r="A16" i="77" s="1"/>
  <c r="B17" i="77"/>
  <c r="A17" i="77" s="1"/>
  <c r="B18" i="77"/>
  <c r="A18" i="77" s="1"/>
  <c r="B19" i="77"/>
  <c r="A19" i="77" s="1"/>
  <c r="B20" i="77"/>
  <c r="A20" i="77" s="1"/>
  <c r="B21" i="77"/>
  <c r="B22" i="77"/>
  <c r="A22" i="77" s="1"/>
  <c r="B23" i="77"/>
  <c r="A23" i="77" s="1"/>
  <c r="B24" i="77"/>
  <c r="A24" i="77" s="1"/>
  <c r="B25" i="77"/>
  <c r="A25" i="77" s="1"/>
  <c r="B26" i="77"/>
  <c r="A26" i="77" s="1"/>
  <c r="B27" i="77"/>
  <c r="A27" i="77" s="1"/>
  <c r="B28" i="77"/>
  <c r="A28" i="77" s="1"/>
  <c r="B29" i="77"/>
  <c r="A29" i="77" s="1"/>
  <c r="B30" i="77"/>
  <c r="A30" i="77" s="1"/>
  <c r="B31" i="77"/>
  <c r="A31" i="77" s="1"/>
  <c r="B32" i="77"/>
  <c r="A32" i="77" s="1"/>
  <c r="B33" i="77"/>
  <c r="B34" i="77"/>
  <c r="A34" i="77" s="1"/>
  <c r="B35" i="77"/>
  <c r="A35" i="77" s="1"/>
  <c r="B36" i="77"/>
  <c r="A36" i="77" s="1"/>
  <c r="B37" i="77"/>
  <c r="A37" i="77" s="1"/>
  <c r="B38" i="77"/>
  <c r="A38" i="77" s="1"/>
  <c r="B39" i="77"/>
  <c r="A39" i="77" s="1"/>
  <c r="B40" i="77"/>
  <c r="A40" i="77" s="1"/>
  <c r="B41" i="77"/>
  <c r="A41" i="77" s="1"/>
  <c r="B42" i="77"/>
  <c r="A42" i="77" s="1"/>
  <c r="B43" i="77"/>
  <c r="A43" i="77" s="1"/>
  <c r="B44" i="77"/>
  <c r="A44" i="77" s="1"/>
  <c r="B45" i="77"/>
  <c r="A45" i="77" s="1"/>
  <c r="B46" i="77"/>
  <c r="A46" i="77" s="1"/>
  <c r="B47" i="77"/>
  <c r="A47" i="77" s="1"/>
  <c r="B48" i="77"/>
  <c r="A48" i="77" s="1"/>
  <c r="B49" i="77"/>
  <c r="A49" i="77" s="1"/>
  <c r="B50" i="77"/>
  <c r="A50" i="77" s="1"/>
  <c r="B5" i="77"/>
  <c r="B6" i="76"/>
  <c r="B7" i="76"/>
  <c r="B8" i="76"/>
  <c r="A8" i="76" s="1"/>
  <c r="B9" i="76"/>
  <c r="A9" i="76" s="1"/>
  <c r="B10" i="76"/>
  <c r="B11" i="76"/>
  <c r="A11" i="76" s="1"/>
  <c r="B12" i="76"/>
  <c r="A12" i="76" s="1"/>
  <c r="B13" i="76"/>
  <c r="A13" i="76" s="1"/>
  <c r="B14" i="76"/>
  <c r="A14" i="76" s="1"/>
  <c r="B15" i="76"/>
  <c r="A15" i="76" s="1"/>
  <c r="B16" i="76"/>
  <c r="A16" i="76" s="1"/>
  <c r="B17" i="76"/>
  <c r="A17" i="76" s="1"/>
  <c r="B18" i="76"/>
  <c r="B19" i="76"/>
  <c r="B20" i="76"/>
  <c r="A20" i="76" s="1"/>
  <c r="B21" i="76"/>
  <c r="A21" i="76" s="1"/>
  <c r="B22" i="76"/>
  <c r="A22" i="76" s="1"/>
  <c r="B23" i="76"/>
  <c r="A23" i="76" s="1"/>
  <c r="B24" i="76"/>
  <c r="A24" i="76" s="1"/>
  <c r="B25" i="76"/>
  <c r="A25" i="76" s="1"/>
  <c r="B26" i="76"/>
  <c r="A26" i="76" s="1"/>
  <c r="B27" i="76"/>
  <c r="A27" i="76" s="1"/>
  <c r="B28" i="76"/>
  <c r="A28" i="76" s="1"/>
  <c r="B29" i="76"/>
  <c r="A29" i="76" s="1"/>
  <c r="B30" i="76"/>
  <c r="A30" i="76" s="1"/>
  <c r="B31" i="76"/>
  <c r="A31" i="76" s="1"/>
  <c r="B32" i="76"/>
  <c r="A32" i="76" s="1"/>
  <c r="B33" i="76"/>
  <c r="A33" i="76" s="1"/>
  <c r="B34" i="76"/>
  <c r="A34" i="76" s="1"/>
  <c r="B35" i="76"/>
  <c r="A35" i="76" s="1"/>
  <c r="B36" i="76"/>
  <c r="A36" i="76" s="1"/>
  <c r="B37" i="76"/>
  <c r="A37" i="76" s="1"/>
  <c r="B38" i="76"/>
  <c r="A38" i="76" s="1"/>
  <c r="B39" i="76"/>
  <c r="A39" i="76" s="1"/>
  <c r="B40" i="76"/>
  <c r="A40" i="76" s="1"/>
  <c r="B41" i="76"/>
  <c r="A41" i="76" s="1"/>
  <c r="B42" i="76"/>
  <c r="A42" i="76" s="1"/>
  <c r="B43" i="76"/>
  <c r="B44" i="76"/>
  <c r="A44" i="76" s="1"/>
  <c r="B45" i="76"/>
  <c r="A45" i="76" s="1"/>
  <c r="B46" i="76"/>
  <c r="A46" i="76" s="1"/>
  <c r="B47" i="76"/>
  <c r="A47" i="76" s="1"/>
  <c r="B48" i="76"/>
  <c r="A48" i="76" s="1"/>
  <c r="B49" i="76"/>
  <c r="A49" i="76" s="1"/>
  <c r="B50" i="76"/>
  <c r="A50" i="76" s="1"/>
  <c r="B5" i="76"/>
  <c r="C50" i="78"/>
  <c r="C49" i="78"/>
  <c r="C48" i="78"/>
  <c r="C47" i="78"/>
  <c r="C46" i="78"/>
  <c r="C45" i="78"/>
  <c r="C44" i="78"/>
  <c r="C43" i="78"/>
  <c r="C42" i="78"/>
  <c r="C41" i="78"/>
  <c r="C40" i="78"/>
  <c r="C39" i="78"/>
  <c r="C38" i="78"/>
  <c r="C37" i="78"/>
  <c r="C36" i="78"/>
  <c r="C35" i="78"/>
  <c r="C34" i="78"/>
  <c r="C33" i="78"/>
  <c r="C32" i="78"/>
  <c r="C31" i="78"/>
  <c r="A31" i="78"/>
  <c r="C30" i="78"/>
  <c r="C29" i="78"/>
  <c r="C28" i="78"/>
  <c r="C27" i="78"/>
  <c r="C26" i="78"/>
  <c r="C25" i="78"/>
  <c r="C24" i="78"/>
  <c r="C23" i="78"/>
  <c r="C22" i="78"/>
  <c r="C21" i="78"/>
  <c r="C20" i="78"/>
  <c r="C19" i="78"/>
  <c r="C18" i="78"/>
  <c r="C17" i="78"/>
  <c r="C16" i="78"/>
  <c r="C15" i="78"/>
  <c r="C14" i="78"/>
  <c r="C13" i="78"/>
  <c r="C12" i="78"/>
  <c r="C11" i="78"/>
  <c r="C10" i="78"/>
  <c r="C9" i="78"/>
  <c r="C8" i="78"/>
  <c r="C7" i="78"/>
  <c r="C6" i="78"/>
  <c r="C5" i="78"/>
  <c r="C50" i="77"/>
  <c r="C49" i="77"/>
  <c r="C48" i="77"/>
  <c r="C47" i="77"/>
  <c r="C46" i="77"/>
  <c r="C45" i="77"/>
  <c r="C44" i="77"/>
  <c r="C43" i="77"/>
  <c r="C42" i="77"/>
  <c r="C41" i="77"/>
  <c r="C40" i="77"/>
  <c r="C39" i="77"/>
  <c r="C38" i="77"/>
  <c r="C37" i="77"/>
  <c r="C36" i="77"/>
  <c r="C35" i="77"/>
  <c r="C34" i="77"/>
  <c r="C33" i="77"/>
  <c r="A33" i="77"/>
  <c r="C32" i="77"/>
  <c r="C31" i="77"/>
  <c r="C30" i="77"/>
  <c r="C29" i="77"/>
  <c r="C28" i="77"/>
  <c r="C27" i="77"/>
  <c r="C26" i="77"/>
  <c r="C25" i="77"/>
  <c r="C24" i="77"/>
  <c r="C23" i="77"/>
  <c r="C22" i="77"/>
  <c r="C21" i="77"/>
  <c r="A21" i="77"/>
  <c r="C20" i="77"/>
  <c r="C19" i="77"/>
  <c r="C18" i="77"/>
  <c r="C17" i="77"/>
  <c r="C16" i="77"/>
  <c r="C15" i="77"/>
  <c r="C14" i="77"/>
  <c r="C13" i="77"/>
  <c r="C12" i="77"/>
  <c r="C11" i="77"/>
  <c r="C10" i="77"/>
  <c r="C9" i="77"/>
  <c r="C8" i="77"/>
  <c r="C7" i="77"/>
  <c r="C6" i="77"/>
  <c r="C5" i="77"/>
  <c r="A5" i="77"/>
  <c r="D50" i="76"/>
  <c r="C50" i="76"/>
  <c r="D49" i="76"/>
  <c r="C49" i="76"/>
  <c r="D48" i="76"/>
  <c r="C48" i="76"/>
  <c r="D47" i="76"/>
  <c r="C47" i="76"/>
  <c r="D46" i="76"/>
  <c r="C46" i="76"/>
  <c r="D45" i="76"/>
  <c r="C45" i="76"/>
  <c r="D44" i="76"/>
  <c r="C44" i="76"/>
  <c r="D43" i="76"/>
  <c r="C43" i="76"/>
  <c r="A43" i="76"/>
  <c r="D42" i="76"/>
  <c r="C42" i="76"/>
  <c r="D41" i="76"/>
  <c r="C41" i="76"/>
  <c r="D40" i="76"/>
  <c r="C40" i="76"/>
  <c r="D39" i="76"/>
  <c r="C39" i="76"/>
  <c r="D38" i="76"/>
  <c r="C38" i="76"/>
  <c r="D37" i="76"/>
  <c r="C37" i="76"/>
  <c r="D36" i="76"/>
  <c r="C36" i="76"/>
  <c r="D35" i="76"/>
  <c r="C35" i="76"/>
  <c r="D34" i="76"/>
  <c r="C34" i="76"/>
  <c r="D33" i="76"/>
  <c r="C33" i="76"/>
  <c r="D32" i="76"/>
  <c r="C32" i="76"/>
  <c r="D31" i="76"/>
  <c r="C31" i="76"/>
  <c r="D30" i="76"/>
  <c r="C30" i="76"/>
  <c r="D29" i="76"/>
  <c r="C29" i="76"/>
  <c r="D28" i="76"/>
  <c r="C28" i="76"/>
  <c r="D27" i="76"/>
  <c r="C27" i="76"/>
  <c r="D26" i="76"/>
  <c r="C26" i="76"/>
  <c r="D25" i="76"/>
  <c r="C25" i="76"/>
  <c r="D24" i="76"/>
  <c r="C24" i="76"/>
  <c r="D23" i="76"/>
  <c r="C23" i="76"/>
  <c r="D22" i="76"/>
  <c r="C22" i="76"/>
  <c r="D21" i="76"/>
  <c r="C21" i="76"/>
  <c r="D20" i="76"/>
  <c r="C20" i="76"/>
  <c r="D19" i="76"/>
  <c r="C19" i="76"/>
  <c r="A19" i="76"/>
  <c r="D18" i="76"/>
  <c r="C18" i="76"/>
  <c r="A18" i="76"/>
  <c r="D17" i="76"/>
  <c r="C17" i="76"/>
  <c r="D16" i="76"/>
  <c r="C16" i="76"/>
  <c r="D15" i="76"/>
  <c r="C15" i="76"/>
  <c r="D14" i="76"/>
  <c r="C14" i="76"/>
  <c r="D13" i="76"/>
  <c r="C13" i="76"/>
  <c r="D12" i="76"/>
  <c r="C12" i="76"/>
  <c r="D11" i="76"/>
  <c r="C11" i="76"/>
  <c r="D10" i="76"/>
  <c r="C10" i="76"/>
  <c r="A10" i="76"/>
  <c r="D9" i="76"/>
  <c r="C9" i="76"/>
  <c r="D8" i="76"/>
  <c r="C8" i="76"/>
  <c r="D7" i="76"/>
  <c r="C7" i="76"/>
  <c r="A7" i="76"/>
  <c r="D6" i="76"/>
  <c r="C6" i="76"/>
  <c r="A6" i="76"/>
  <c r="D5" i="76"/>
  <c r="C5" i="76"/>
  <c r="B6" i="75"/>
  <c r="A6" i="75" s="1"/>
  <c r="B7" i="75"/>
  <c r="A7" i="75" s="1"/>
  <c r="B8" i="75"/>
  <c r="A8" i="75" s="1"/>
  <c r="B9" i="75"/>
  <c r="A9" i="75" s="1"/>
  <c r="B10" i="75"/>
  <c r="A10" i="75" s="1"/>
  <c r="B11" i="75"/>
  <c r="A11" i="75" s="1"/>
  <c r="B12" i="75"/>
  <c r="A12" i="75" s="1"/>
  <c r="B13" i="75"/>
  <c r="A13" i="75" s="1"/>
  <c r="B14" i="75"/>
  <c r="A14" i="75" s="1"/>
  <c r="B15" i="75"/>
  <c r="A15" i="75" s="1"/>
  <c r="B16" i="75"/>
  <c r="A16" i="75" s="1"/>
  <c r="B17" i="75"/>
  <c r="A17" i="75" s="1"/>
  <c r="B18" i="75"/>
  <c r="A18" i="75" s="1"/>
  <c r="B19" i="75"/>
  <c r="A19" i="75" s="1"/>
  <c r="B20" i="75"/>
  <c r="A20" i="75" s="1"/>
  <c r="B21" i="75"/>
  <c r="A21" i="75" s="1"/>
  <c r="B22" i="75"/>
  <c r="A22" i="75" s="1"/>
  <c r="B23" i="75"/>
  <c r="A23" i="75" s="1"/>
  <c r="B24" i="75"/>
  <c r="A24" i="75" s="1"/>
  <c r="B25" i="75"/>
  <c r="A25" i="75" s="1"/>
  <c r="B26" i="75"/>
  <c r="A26" i="75" s="1"/>
  <c r="B27" i="75"/>
  <c r="A27" i="75" s="1"/>
  <c r="B28" i="75"/>
  <c r="A28" i="75" s="1"/>
  <c r="B29" i="75"/>
  <c r="A29" i="75" s="1"/>
  <c r="B30" i="75"/>
  <c r="A30" i="75" s="1"/>
  <c r="B31" i="75"/>
  <c r="A31" i="75" s="1"/>
  <c r="B32" i="75"/>
  <c r="A32" i="75" s="1"/>
  <c r="B33" i="75"/>
  <c r="A33" i="75" s="1"/>
  <c r="B34" i="75"/>
  <c r="A34" i="75" s="1"/>
  <c r="B35" i="75"/>
  <c r="A35" i="75" s="1"/>
  <c r="B36" i="75"/>
  <c r="A36" i="75" s="1"/>
  <c r="B37" i="75"/>
  <c r="A37" i="75" s="1"/>
  <c r="B38" i="75"/>
  <c r="A38" i="75" s="1"/>
  <c r="B39" i="75"/>
  <c r="A39" i="75" s="1"/>
  <c r="B40" i="75"/>
  <c r="A40" i="75" s="1"/>
  <c r="B41" i="75"/>
  <c r="A41" i="75" s="1"/>
  <c r="B42" i="75"/>
  <c r="A42" i="75" s="1"/>
  <c r="B43" i="75"/>
  <c r="A43" i="75" s="1"/>
  <c r="B44" i="75"/>
  <c r="A44" i="75" s="1"/>
  <c r="B45" i="75"/>
  <c r="A45" i="75" s="1"/>
  <c r="B46" i="75"/>
  <c r="A46" i="75" s="1"/>
  <c r="B47" i="75"/>
  <c r="A47" i="75" s="1"/>
  <c r="B48" i="75"/>
  <c r="A48" i="75" s="1"/>
  <c r="B49" i="75"/>
  <c r="A49" i="75" s="1"/>
  <c r="B50" i="75"/>
  <c r="A50" i="75" s="1"/>
  <c r="B5" i="75"/>
  <c r="A5" i="75" s="1"/>
  <c r="C6" i="75"/>
  <c r="C7" i="75"/>
  <c r="C8" i="75"/>
  <c r="C9" i="75"/>
  <c r="C10" i="75"/>
  <c r="C11" i="75"/>
  <c r="C12" i="75"/>
  <c r="C13" i="75"/>
  <c r="C14" i="75"/>
  <c r="C15" i="75"/>
  <c r="C16" i="75"/>
  <c r="C17" i="75"/>
  <c r="C18" i="75"/>
  <c r="C19" i="75"/>
  <c r="C20" i="75"/>
  <c r="C21" i="75"/>
  <c r="C22" i="75"/>
  <c r="C23" i="75"/>
  <c r="C24" i="75"/>
  <c r="C25" i="75"/>
  <c r="C26" i="75"/>
  <c r="C27" i="75"/>
  <c r="C28" i="75"/>
  <c r="C29" i="75"/>
  <c r="C30" i="75"/>
  <c r="C31" i="75"/>
  <c r="C32" i="75"/>
  <c r="C33" i="75"/>
  <c r="C34" i="75"/>
  <c r="C35" i="75"/>
  <c r="C36" i="75"/>
  <c r="C37" i="75"/>
  <c r="C38" i="75"/>
  <c r="C39" i="75"/>
  <c r="C40" i="75"/>
  <c r="C41" i="75"/>
  <c r="C42" i="75"/>
  <c r="C43" i="75"/>
  <c r="C44" i="75"/>
  <c r="C45" i="75"/>
  <c r="C46" i="75"/>
  <c r="C47" i="75"/>
  <c r="C48" i="75"/>
  <c r="C49" i="75"/>
  <c r="C50" i="75"/>
  <c r="D6" i="75"/>
  <c r="D7" i="75"/>
  <c r="D8" i="75"/>
  <c r="D9" i="75"/>
  <c r="D10" i="75"/>
  <c r="D11" i="75"/>
  <c r="D12" i="75"/>
  <c r="D13" i="75"/>
  <c r="D14" i="75"/>
  <c r="D15" i="75"/>
  <c r="D16" i="75"/>
  <c r="D17" i="75"/>
  <c r="D18" i="75"/>
  <c r="D19" i="75"/>
  <c r="D20" i="75"/>
  <c r="D21" i="75"/>
  <c r="D22" i="75"/>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 i="75"/>
  <c r="C5" i="75"/>
  <c r="E6" i="73"/>
  <c r="E7" i="73"/>
  <c r="E8" i="73"/>
  <c r="E9" i="73"/>
  <c r="E10" i="73"/>
  <c r="E11" i="73"/>
  <c r="E12" i="73"/>
  <c r="E13" i="73"/>
  <c r="E14" i="73"/>
  <c r="E15" i="73"/>
  <c r="E16" i="73"/>
  <c r="E17" i="73"/>
  <c r="E18" i="73"/>
  <c r="E19" i="73"/>
  <c r="E20" i="73"/>
  <c r="E21" i="73"/>
  <c r="E22" i="73"/>
  <c r="E23" i="73"/>
  <c r="E24" i="73"/>
  <c r="E25" i="73"/>
  <c r="E26" i="73"/>
  <c r="E27" i="73"/>
  <c r="E28" i="73"/>
  <c r="E29" i="73"/>
  <c r="E30" i="73"/>
  <c r="E31" i="73"/>
  <c r="E32" i="73"/>
  <c r="E33" i="73"/>
  <c r="E34" i="73"/>
  <c r="E35" i="73"/>
  <c r="E36" i="73"/>
  <c r="E37" i="73"/>
  <c r="E38" i="73"/>
  <c r="E39" i="73"/>
  <c r="E40" i="73"/>
  <c r="E41" i="73"/>
  <c r="E42" i="73"/>
  <c r="E43" i="73"/>
  <c r="E44" i="73"/>
  <c r="E45" i="73"/>
  <c r="E46" i="73"/>
  <c r="E47" i="73"/>
  <c r="E48" i="73"/>
  <c r="E49" i="73"/>
  <c r="E50" i="73"/>
  <c r="E6" i="74"/>
  <c r="E7" i="74"/>
  <c r="E8" i="74"/>
  <c r="E9" i="74"/>
  <c r="E10" i="74"/>
  <c r="E11" i="74"/>
  <c r="E12" i="74"/>
  <c r="E13" i="74"/>
  <c r="E14" i="74"/>
  <c r="E15" i="74"/>
  <c r="E16" i="74"/>
  <c r="E17" i="74"/>
  <c r="E18" i="74"/>
  <c r="E19" i="74"/>
  <c r="E20" i="74"/>
  <c r="E21" i="74"/>
  <c r="E22" i="74"/>
  <c r="E23" i="74"/>
  <c r="E24" i="74"/>
  <c r="E25" i="74"/>
  <c r="E26" i="74"/>
  <c r="E27" i="74"/>
  <c r="E28" i="74"/>
  <c r="E29" i="74"/>
  <c r="E30" i="74"/>
  <c r="E31" i="74"/>
  <c r="E32" i="74"/>
  <c r="E33" i="74"/>
  <c r="E34" i="74"/>
  <c r="E35" i="74"/>
  <c r="E36" i="74"/>
  <c r="E37" i="74"/>
  <c r="E38" i="74"/>
  <c r="E39" i="74"/>
  <c r="E40" i="74"/>
  <c r="E41" i="74"/>
  <c r="E42" i="74"/>
  <c r="E43" i="74"/>
  <c r="E44" i="74"/>
  <c r="E45" i="74"/>
  <c r="E46" i="74"/>
  <c r="E47" i="74"/>
  <c r="E48" i="74"/>
  <c r="E49" i="74"/>
  <c r="E50" i="74"/>
  <c r="E5" i="74"/>
  <c r="E5" i="73"/>
  <c r="B6" i="72"/>
  <c r="A6" i="72" s="1"/>
  <c r="B7" i="72"/>
  <c r="B8" i="72"/>
  <c r="B9" i="72"/>
  <c r="B10" i="72"/>
  <c r="A10" i="72" s="1"/>
  <c r="B11" i="72"/>
  <c r="A11" i="72" s="1"/>
  <c r="B12" i="72"/>
  <c r="B13" i="72"/>
  <c r="B14" i="72"/>
  <c r="A14" i="72" s="1"/>
  <c r="B15" i="72"/>
  <c r="B16" i="72"/>
  <c r="B17" i="72"/>
  <c r="B18" i="72"/>
  <c r="A18" i="72" s="1"/>
  <c r="B19" i="72"/>
  <c r="B20" i="72"/>
  <c r="B21" i="72"/>
  <c r="B22" i="72"/>
  <c r="A22" i="72" s="1"/>
  <c r="B23" i="72"/>
  <c r="A23" i="72" s="1"/>
  <c r="B24" i="72"/>
  <c r="B25" i="72"/>
  <c r="B26" i="72"/>
  <c r="A26" i="72" s="1"/>
  <c r="B27" i="72"/>
  <c r="B28" i="72"/>
  <c r="B29" i="72"/>
  <c r="A29" i="72" s="1"/>
  <c r="B30" i="72"/>
  <c r="A30" i="72" s="1"/>
  <c r="B31" i="72"/>
  <c r="B32" i="72"/>
  <c r="B33" i="72"/>
  <c r="A33" i="72" s="1"/>
  <c r="B34" i="72"/>
  <c r="A34" i="72" s="1"/>
  <c r="B35" i="72"/>
  <c r="A35" i="72" s="1"/>
  <c r="B36" i="72"/>
  <c r="B37" i="72"/>
  <c r="B38" i="72"/>
  <c r="A38" i="72" s="1"/>
  <c r="B39" i="72"/>
  <c r="B40" i="72"/>
  <c r="B41" i="72"/>
  <c r="A41" i="72" s="1"/>
  <c r="B42" i="72"/>
  <c r="A42" i="72" s="1"/>
  <c r="B43" i="72"/>
  <c r="B44" i="72"/>
  <c r="B45" i="72"/>
  <c r="A45" i="72" s="1"/>
  <c r="B46" i="72"/>
  <c r="A46" i="72" s="1"/>
  <c r="B47" i="72"/>
  <c r="A47" i="72" s="1"/>
  <c r="B48" i="72"/>
  <c r="B49" i="72"/>
  <c r="A49" i="72" s="1"/>
  <c r="B50" i="72"/>
  <c r="A50" i="72" s="1"/>
  <c r="B5" i="72"/>
  <c r="B6" i="73"/>
  <c r="B7" i="73"/>
  <c r="A7" i="73" s="1"/>
  <c r="B8" i="73"/>
  <c r="A8" i="73" s="1"/>
  <c r="B9" i="73"/>
  <c r="A9" i="73" s="1"/>
  <c r="B10" i="73"/>
  <c r="B11" i="73"/>
  <c r="B12" i="73"/>
  <c r="A12" i="73" s="1"/>
  <c r="B13" i="73"/>
  <c r="A13" i="73" s="1"/>
  <c r="B14" i="73"/>
  <c r="A14" i="73" s="1"/>
  <c r="B15" i="73"/>
  <c r="B16" i="73"/>
  <c r="A16" i="73" s="1"/>
  <c r="B17" i="73"/>
  <c r="A17" i="73" s="1"/>
  <c r="B18" i="73"/>
  <c r="B19" i="73"/>
  <c r="A19" i="73" s="1"/>
  <c r="B20" i="73"/>
  <c r="A20" i="73" s="1"/>
  <c r="B21" i="73"/>
  <c r="A21" i="73" s="1"/>
  <c r="B22" i="73"/>
  <c r="B23" i="73"/>
  <c r="A23" i="73" s="1"/>
  <c r="B24" i="73"/>
  <c r="A24" i="73" s="1"/>
  <c r="B25" i="73"/>
  <c r="A25" i="73" s="1"/>
  <c r="B26" i="73"/>
  <c r="A26" i="73" s="1"/>
  <c r="B27" i="73"/>
  <c r="B28" i="73"/>
  <c r="A28" i="73" s="1"/>
  <c r="B29" i="73"/>
  <c r="A29" i="73" s="1"/>
  <c r="B30" i="73"/>
  <c r="B31" i="73"/>
  <c r="A31" i="73" s="1"/>
  <c r="B32" i="73"/>
  <c r="A32" i="73" s="1"/>
  <c r="B33" i="73"/>
  <c r="A33" i="73" s="1"/>
  <c r="B34" i="73"/>
  <c r="B35" i="73"/>
  <c r="B36" i="73"/>
  <c r="A36" i="73" s="1"/>
  <c r="B37" i="73"/>
  <c r="A37" i="73" s="1"/>
  <c r="B38" i="73"/>
  <c r="A38" i="73" s="1"/>
  <c r="B39" i="73"/>
  <c r="B40" i="73"/>
  <c r="A40" i="73" s="1"/>
  <c r="B41" i="73"/>
  <c r="A41" i="73" s="1"/>
  <c r="B42" i="73"/>
  <c r="B43" i="73"/>
  <c r="A43" i="73" s="1"/>
  <c r="B44" i="73"/>
  <c r="A44" i="73" s="1"/>
  <c r="B45" i="73"/>
  <c r="A45" i="73" s="1"/>
  <c r="B46" i="73"/>
  <c r="B47" i="73"/>
  <c r="B48" i="73"/>
  <c r="A48" i="73" s="1"/>
  <c r="B49" i="73"/>
  <c r="A49" i="73" s="1"/>
  <c r="B50" i="73"/>
  <c r="A50" i="73" s="1"/>
  <c r="B5" i="73"/>
  <c r="A5" i="73" s="1"/>
  <c r="B6" i="74"/>
  <c r="A6" i="74" s="1"/>
  <c r="B7" i="74"/>
  <c r="B8" i="74"/>
  <c r="B9" i="74"/>
  <c r="A9" i="74" s="1"/>
  <c r="B10" i="74"/>
  <c r="A10" i="74" s="1"/>
  <c r="B11" i="74"/>
  <c r="B12" i="74"/>
  <c r="B13" i="74"/>
  <c r="A13" i="74" s="1"/>
  <c r="B14" i="74"/>
  <c r="A14" i="74" s="1"/>
  <c r="B15" i="74"/>
  <c r="A15" i="74" s="1"/>
  <c r="B16" i="74"/>
  <c r="A16" i="74" s="1"/>
  <c r="B17" i="74"/>
  <c r="A17" i="74" s="1"/>
  <c r="B18" i="74"/>
  <c r="A18" i="74" s="1"/>
  <c r="B19" i="74"/>
  <c r="B20" i="74"/>
  <c r="B21" i="74"/>
  <c r="A21" i="74" s="1"/>
  <c r="B22" i="74"/>
  <c r="A22" i="74" s="1"/>
  <c r="B23" i="74"/>
  <c r="B24" i="74"/>
  <c r="A24" i="74" s="1"/>
  <c r="B25" i="74"/>
  <c r="A25" i="74" s="1"/>
  <c r="B26" i="74"/>
  <c r="A26" i="74" s="1"/>
  <c r="B27" i="74"/>
  <c r="A27" i="74" s="1"/>
  <c r="B28" i="74"/>
  <c r="A28" i="74" s="1"/>
  <c r="B29" i="74"/>
  <c r="A29" i="74" s="1"/>
  <c r="B30" i="74"/>
  <c r="A30" i="74" s="1"/>
  <c r="B31" i="74"/>
  <c r="A31" i="74" s="1"/>
  <c r="B32" i="74"/>
  <c r="B33" i="74"/>
  <c r="A33" i="74" s="1"/>
  <c r="B34" i="74"/>
  <c r="A34" i="74" s="1"/>
  <c r="B35" i="74"/>
  <c r="B36" i="74"/>
  <c r="B37" i="74"/>
  <c r="A37" i="74" s="1"/>
  <c r="B38" i="74"/>
  <c r="A38" i="74" s="1"/>
  <c r="B39" i="74"/>
  <c r="A39" i="74" s="1"/>
  <c r="B40" i="74"/>
  <c r="A40" i="74" s="1"/>
  <c r="B41" i="74"/>
  <c r="A41" i="74" s="1"/>
  <c r="B42" i="74"/>
  <c r="A42" i="74" s="1"/>
  <c r="B43" i="74"/>
  <c r="A43" i="74" s="1"/>
  <c r="B44" i="74"/>
  <c r="B45" i="74"/>
  <c r="A45" i="74" s="1"/>
  <c r="B46" i="74"/>
  <c r="A46" i="74" s="1"/>
  <c r="B47" i="74"/>
  <c r="A47" i="74" s="1"/>
  <c r="B48" i="74"/>
  <c r="B49" i="74"/>
  <c r="A49" i="74" s="1"/>
  <c r="B50" i="74"/>
  <c r="A50" i="74" s="1"/>
  <c r="B5" i="74"/>
  <c r="A5" i="74" s="1"/>
  <c r="D50" i="74"/>
  <c r="C50" i="74"/>
  <c r="D49" i="74"/>
  <c r="C49" i="74"/>
  <c r="D48" i="74"/>
  <c r="C48" i="74"/>
  <c r="A48" i="74"/>
  <c r="D47" i="74"/>
  <c r="C47" i="74"/>
  <c r="D46" i="74"/>
  <c r="C46" i="74"/>
  <c r="D45" i="74"/>
  <c r="C45" i="74"/>
  <c r="D44" i="74"/>
  <c r="C44" i="74"/>
  <c r="A44" i="74"/>
  <c r="D43" i="74"/>
  <c r="C43" i="74"/>
  <c r="D42" i="74"/>
  <c r="C42" i="74"/>
  <c r="D41" i="74"/>
  <c r="C41" i="74"/>
  <c r="D40" i="74"/>
  <c r="C40" i="74"/>
  <c r="D39" i="74"/>
  <c r="C39" i="74"/>
  <c r="D38" i="74"/>
  <c r="C38" i="74"/>
  <c r="D37" i="74"/>
  <c r="C37" i="74"/>
  <c r="D36" i="74"/>
  <c r="C36" i="74"/>
  <c r="A36" i="74"/>
  <c r="D35" i="74"/>
  <c r="C35" i="74"/>
  <c r="A35" i="74"/>
  <c r="D34" i="74"/>
  <c r="C34" i="74"/>
  <c r="D33" i="74"/>
  <c r="C33" i="74"/>
  <c r="D32" i="74"/>
  <c r="C32" i="74"/>
  <c r="A32" i="74"/>
  <c r="D31" i="74"/>
  <c r="C31" i="74"/>
  <c r="D30" i="74"/>
  <c r="C30" i="74"/>
  <c r="D29" i="74"/>
  <c r="C29" i="74"/>
  <c r="D28" i="74"/>
  <c r="C28" i="74"/>
  <c r="D27" i="74"/>
  <c r="C27" i="74"/>
  <c r="D26" i="74"/>
  <c r="C26" i="74"/>
  <c r="D25" i="74"/>
  <c r="C25" i="74"/>
  <c r="D24" i="74"/>
  <c r="C24" i="74"/>
  <c r="D23" i="74"/>
  <c r="C23" i="74"/>
  <c r="A23" i="74"/>
  <c r="D22" i="74"/>
  <c r="C22" i="74"/>
  <c r="D21" i="74"/>
  <c r="C21" i="74"/>
  <c r="D20" i="74"/>
  <c r="C20" i="74"/>
  <c r="A20" i="74"/>
  <c r="D19" i="74"/>
  <c r="C19" i="74"/>
  <c r="A19" i="74"/>
  <c r="D18" i="74"/>
  <c r="C18" i="74"/>
  <c r="D17" i="74"/>
  <c r="C17" i="74"/>
  <c r="D16" i="74"/>
  <c r="C16" i="74"/>
  <c r="D15" i="74"/>
  <c r="C15" i="74"/>
  <c r="D14" i="74"/>
  <c r="C14" i="74"/>
  <c r="D13" i="74"/>
  <c r="C13" i="74"/>
  <c r="D12" i="74"/>
  <c r="C12" i="74"/>
  <c r="A12" i="74"/>
  <c r="D11" i="74"/>
  <c r="C11" i="74"/>
  <c r="A11" i="74"/>
  <c r="D10" i="74"/>
  <c r="C10" i="74"/>
  <c r="D9" i="74"/>
  <c r="C9" i="74"/>
  <c r="D8" i="74"/>
  <c r="C8" i="74"/>
  <c r="A8" i="74"/>
  <c r="D7" i="74"/>
  <c r="C7" i="74"/>
  <c r="A7" i="74"/>
  <c r="D6" i="74"/>
  <c r="C6" i="74"/>
  <c r="D5" i="74"/>
  <c r="C5" i="74"/>
  <c r="D50" i="73"/>
  <c r="C50" i="73"/>
  <c r="D49" i="73"/>
  <c r="C49" i="73"/>
  <c r="D48" i="73"/>
  <c r="C48" i="73"/>
  <c r="D47" i="73"/>
  <c r="C47" i="73"/>
  <c r="A47" i="73"/>
  <c r="D46" i="73"/>
  <c r="C46" i="73"/>
  <c r="A46" i="73"/>
  <c r="D45" i="73"/>
  <c r="C45" i="73"/>
  <c r="D44" i="73"/>
  <c r="C44" i="73"/>
  <c r="D43" i="73"/>
  <c r="C43" i="73"/>
  <c r="D42" i="73"/>
  <c r="C42" i="73"/>
  <c r="A42" i="73"/>
  <c r="D41" i="73"/>
  <c r="C41" i="73"/>
  <c r="D40" i="73"/>
  <c r="C40" i="73"/>
  <c r="D39" i="73"/>
  <c r="C39" i="73"/>
  <c r="A39" i="73"/>
  <c r="D38" i="73"/>
  <c r="C38" i="73"/>
  <c r="D37" i="73"/>
  <c r="C37" i="73"/>
  <c r="D36" i="73"/>
  <c r="C36" i="73"/>
  <c r="D35" i="73"/>
  <c r="C35" i="73"/>
  <c r="A35" i="73"/>
  <c r="D34" i="73"/>
  <c r="C34" i="73"/>
  <c r="A34" i="73"/>
  <c r="D33" i="73"/>
  <c r="C33" i="73"/>
  <c r="D32" i="73"/>
  <c r="C32" i="73"/>
  <c r="D31" i="73"/>
  <c r="C31" i="73"/>
  <c r="D30" i="73"/>
  <c r="C30" i="73"/>
  <c r="A30" i="73"/>
  <c r="D29" i="73"/>
  <c r="C29" i="73"/>
  <c r="D28" i="73"/>
  <c r="C28" i="73"/>
  <c r="D27" i="73"/>
  <c r="C27" i="73"/>
  <c r="A27" i="73"/>
  <c r="D26" i="73"/>
  <c r="C26" i="73"/>
  <c r="D25" i="73"/>
  <c r="C25" i="73"/>
  <c r="D24" i="73"/>
  <c r="C24" i="73"/>
  <c r="D23" i="73"/>
  <c r="C23" i="73"/>
  <c r="D22" i="73"/>
  <c r="C22" i="73"/>
  <c r="A22" i="73"/>
  <c r="D21" i="73"/>
  <c r="C21" i="73"/>
  <c r="D20" i="73"/>
  <c r="C20" i="73"/>
  <c r="D19" i="73"/>
  <c r="C19" i="73"/>
  <c r="D18" i="73"/>
  <c r="C18" i="73"/>
  <c r="A18" i="73"/>
  <c r="D17" i="73"/>
  <c r="C17" i="73"/>
  <c r="D16" i="73"/>
  <c r="C16" i="73"/>
  <c r="D15" i="73"/>
  <c r="C15" i="73"/>
  <c r="A15" i="73"/>
  <c r="D14" i="73"/>
  <c r="C14" i="73"/>
  <c r="D13" i="73"/>
  <c r="C13" i="73"/>
  <c r="D12" i="73"/>
  <c r="C12" i="73"/>
  <c r="D11" i="73"/>
  <c r="C11" i="73"/>
  <c r="A11" i="73"/>
  <c r="D10" i="73"/>
  <c r="C10" i="73"/>
  <c r="A10" i="73"/>
  <c r="D9" i="73"/>
  <c r="C9" i="73"/>
  <c r="D8" i="73"/>
  <c r="C8" i="73"/>
  <c r="D7" i="73"/>
  <c r="C7" i="73"/>
  <c r="D6" i="73"/>
  <c r="C6" i="73"/>
  <c r="A6" i="73"/>
  <c r="D5" i="73"/>
  <c r="C5" i="73"/>
  <c r="E50" i="72"/>
  <c r="D50" i="72"/>
  <c r="C50" i="72"/>
  <c r="E49" i="72"/>
  <c r="D49" i="72"/>
  <c r="C49" i="72"/>
  <c r="E48" i="72"/>
  <c r="D48" i="72"/>
  <c r="C48" i="72"/>
  <c r="A48" i="72"/>
  <c r="E47" i="72"/>
  <c r="D47" i="72"/>
  <c r="C47" i="72"/>
  <c r="E46" i="72"/>
  <c r="D46" i="72"/>
  <c r="C46" i="72"/>
  <c r="E45" i="72"/>
  <c r="D45" i="72"/>
  <c r="C45" i="72"/>
  <c r="E44" i="72"/>
  <c r="D44" i="72"/>
  <c r="C44" i="72"/>
  <c r="A44" i="72"/>
  <c r="E43" i="72"/>
  <c r="D43" i="72"/>
  <c r="C43" i="72"/>
  <c r="A43" i="72"/>
  <c r="E42" i="72"/>
  <c r="D42" i="72"/>
  <c r="C42" i="72"/>
  <c r="E41" i="72"/>
  <c r="D41" i="72"/>
  <c r="C41" i="72"/>
  <c r="E40" i="72"/>
  <c r="D40" i="72"/>
  <c r="C40" i="72"/>
  <c r="A40" i="72"/>
  <c r="E39" i="72"/>
  <c r="D39" i="72"/>
  <c r="C39" i="72"/>
  <c r="A39" i="72"/>
  <c r="E38" i="72"/>
  <c r="D38" i="72"/>
  <c r="C38" i="72"/>
  <c r="E37" i="72"/>
  <c r="D37" i="72"/>
  <c r="C37" i="72"/>
  <c r="A37" i="72"/>
  <c r="E36" i="72"/>
  <c r="D36" i="72"/>
  <c r="C36" i="72"/>
  <c r="A36" i="72"/>
  <c r="E35" i="72"/>
  <c r="D35" i="72"/>
  <c r="C35" i="72"/>
  <c r="E34" i="72"/>
  <c r="D34" i="72"/>
  <c r="C34" i="72"/>
  <c r="E33" i="72"/>
  <c r="D33" i="72"/>
  <c r="C33" i="72"/>
  <c r="E32" i="72"/>
  <c r="D32" i="72"/>
  <c r="C32" i="72"/>
  <c r="A32" i="72"/>
  <c r="E31" i="72"/>
  <c r="D31" i="72"/>
  <c r="C31" i="72"/>
  <c r="A31" i="72"/>
  <c r="E30" i="72"/>
  <c r="D30" i="72"/>
  <c r="C30" i="72"/>
  <c r="E29" i="72"/>
  <c r="D29" i="72"/>
  <c r="C29" i="72"/>
  <c r="E28" i="72"/>
  <c r="D28" i="72"/>
  <c r="C28" i="72"/>
  <c r="A28" i="72"/>
  <c r="E27" i="72"/>
  <c r="D27" i="72"/>
  <c r="C27" i="72"/>
  <c r="A27" i="72"/>
  <c r="E26" i="72"/>
  <c r="D26" i="72"/>
  <c r="C26" i="72"/>
  <c r="E25" i="72"/>
  <c r="D25" i="72"/>
  <c r="C25" i="72"/>
  <c r="A25" i="72"/>
  <c r="E24" i="72"/>
  <c r="D24" i="72"/>
  <c r="C24" i="72"/>
  <c r="A24" i="72"/>
  <c r="E23" i="72"/>
  <c r="D23" i="72"/>
  <c r="C23" i="72"/>
  <c r="E22" i="72"/>
  <c r="D22" i="72"/>
  <c r="C22" i="72"/>
  <c r="E21" i="72"/>
  <c r="D21" i="72"/>
  <c r="C21" i="72"/>
  <c r="A21" i="72"/>
  <c r="E20" i="72"/>
  <c r="D20" i="72"/>
  <c r="C20" i="72"/>
  <c r="A20" i="72"/>
  <c r="E19" i="72"/>
  <c r="D19" i="72"/>
  <c r="C19" i="72"/>
  <c r="A19" i="72"/>
  <c r="E18" i="72"/>
  <c r="D18" i="72"/>
  <c r="C18" i="72"/>
  <c r="E17" i="72"/>
  <c r="D17" i="72"/>
  <c r="C17" i="72"/>
  <c r="A17" i="72"/>
  <c r="E16" i="72"/>
  <c r="D16" i="72"/>
  <c r="C16" i="72"/>
  <c r="A16" i="72"/>
  <c r="E15" i="72"/>
  <c r="D15" i="72"/>
  <c r="C15" i="72"/>
  <c r="A15" i="72"/>
  <c r="E14" i="72"/>
  <c r="D14" i="72"/>
  <c r="C14" i="72"/>
  <c r="E13" i="72"/>
  <c r="D13" i="72"/>
  <c r="C13" i="72"/>
  <c r="A13" i="72"/>
  <c r="E12" i="72"/>
  <c r="D12" i="72"/>
  <c r="C12" i="72"/>
  <c r="A12" i="72"/>
  <c r="E11" i="72"/>
  <c r="D11" i="72"/>
  <c r="C11" i="72"/>
  <c r="E10" i="72"/>
  <c r="D10" i="72"/>
  <c r="C10" i="72"/>
  <c r="E9" i="72"/>
  <c r="D9" i="72"/>
  <c r="C9" i="72"/>
  <c r="A9" i="72"/>
  <c r="E8" i="72"/>
  <c r="D8" i="72"/>
  <c r="C8" i="72"/>
  <c r="A8" i="72"/>
  <c r="E7" i="72"/>
  <c r="D7" i="72"/>
  <c r="C7" i="72"/>
  <c r="A7" i="72"/>
  <c r="E6" i="72"/>
  <c r="D6" i="72"/>
  <c r="C6" i="72"/>
  <c r="E5" i="72"/>
  <c r="D5" i="72"/>
  <c r="C5" i="72"/>
  <c r="A5" i="72"/>
  <c r="D6" i="71"/>
  <c r="E6" i="71"/>
  <c r="D7" i="71"/>
  <c r="E7" i="71"/>
  <c r="D8" i="71"/>
  <c r="E8" i="71"/>
  <c r="D9" i="71"/>
  <c r="E9" i="71"/>
  <c r="D10" i="71"/>
  <c r="E10" i="71"/>
  <c r="D11" i="71"/>
  <c r="E11" i="71"/>
  <c r="D12" i="71"/>
  <c r="E12" i="71"/>
  <c r="D13" i="71"/>
  <c r="E13" i="71"/>
  <c r="D14" i="71"/>
  <c r="E14" i="71"/>
  <c r="D15" i="71"/>
  <c r="E15" i="71"/>
  <c r="D16" i="71"/>
  <c r="E16" i="71"/>
  <c r="D17" i="71"/>
  <c r="E17" i="71"/>
  <c r="D18" i="71"/>
  <c r="E18" i="71"/>
  <c r="D19" i="71"/>
  <c r="E19" i="71"/>
  <c r="D20" i="71"/>
  <c r="E20" i="71"/>
  <c r="D21" i="71"/>
  <c r="E21" i="71"/>
  <c r="D22" i="71"/>
  <c r="E22" i="71"/>
  <c r="D23" i="71"/>
  <c r="E23" i="71"/>
  <c r="D24" i="71"/>
  <c r="E24" i="71"/>
  <c r="D25" i="71"/>
  <c r="E25" i="71"/>
  <c r="D26" i="71"/>
  <c r="E26" i="71"/>
  <c r="D27" i="71"/>
  <c r="E27" i="71"/>
  <c r="D28" i="71"/>
  <c r="E28" i="71"/>
  <c r="D29" i="71"/>
  <c r="E29" i="71"/>
  <c r="D30" i="71"/>
  <c r="E30" i="71"/>
  <c r="D31" i="71"/>
  <c r="E31" i="71"/>
  <c r="D32" i="71"/>
  <c r="E32" i="71"/>
  <c r="D33" i="71"/>
  <c r="E33" i="71"/>
  <c r="D34" i="71"/>
  <c r="E34" i="71"/>
  <c r="D35" i="71"/>
  <c r="E35" i="71"/>
  <c r="D36" i="71"/>
  <c r="E36" i="71"/>
  <c r="D37" i="71"/>
  <c r="E37" i="71"/>
  <c r="D38" i="71"/>
  <c r="E38" i="71"/>
  <c r="D39" i="71"/>
  <c r="E39" i="71"/>
  <c r="D40" i="71"/>
  <c r="E40" i="71"/>
  <c r="D41" i="71"/>
  <c r="E41" i="71"/>
  <c r="D42" i="71"/>
  <c r="E42" i="71"/>
  <c r="D43" i="71"/>
  <c r="E43" i="71"/>
  <c r="D44" i="71"/>
  <c r="E44" i="71"/>
  <c r="D45" i="71"/>
  <c r="E45" i="71"/>
  <c r="D46" i="71"/>
  <c r="E46" i="71"/>
  <c r="D47" i="71"/>
  <c r="E47" i="71"/>
  <c r="D48" i="71"/>
  <c r="E48" i="71"/>
  <c r="D49" i="71"/>
  <c r="E49" i="71"/>
  <c r="D50" i="71"/>
  <c r="E50" i="71"/>
  <c r="D5" i="71"/>
  <c r="E5" i="71"/>
  <c r="C6" i="71"/>
  <c r="C7" i="71"/>
  <c r="C8" i="71"/>
  <c r="C9" i="71"/>
  <c r="C10" i="71"/>
  <c r="C11" i="71"/>
  <c r="C12" i="71"/>
  <c r="C13" i="71"/>
  <c r="C14" i="71"/>
  <c r="C15" i="71"/>
  <c r="C16" i="71"/>
  <c r="C17" i="71"/>
  <c r="C18" i="71"/>
  <c r="C19" i="71"/>
  <c r="C20" i="71"/>
  <c r="C21" i="71"/>
  <c r="C22" i="71"/>
  <c r="C23" i="71"/>
  <c r="C24" i="71"/>
  <c r="C25" i="71"/>
  <c r="C26" i="71"/>
  <c r="C27" i="71"/>
  <c r="C28" i="71"/>
  <c r="C29" i="71"/>
  <c r="C30" i="71"/>
  <c r="C31" i="71"/>
  <c r="C32" i="71"/>
  <c r="C33" i="71"/>
  <c r="C34" i="71"/>
  <c r="C35" i="71"/>
  <c r="C36" i="71"/>
  <c r="C37" i="71"/>
  <c r="C38" i="71"/>
  <c r="C39" i="71"/>
  <c r="C40" i="71"/>
  <c r="C41" i="71"/>
  <c r="C42" i="71"/>
  <c r="C43" i="71"/>
  <c r="C44" i="71"/>
  <c r="C45" i="71"/>
  <c r="C46" i="71"/>
  <c r="C47" i="71"/>
  <c r="C48" i="71"/>
  <c r="C49" i="71"/>
  <c r="C50" i="71"/>
  <c r="C5" i="71"/>
  <c r="B6" i="71"/>
  <c r="A6" i="71" s="1"/>
  <c r="B7" i="71"/>
  <c r="A7" i="71" s="1"/>
  <c r="B8" i="71"/>
  <c r="A8" i="71" s="1"/>
  <c r="B9" i="71"/>
  <c r="A9" i="71" s="1"/>
  <c r="B10" i="71"/>
  <c r="A10" i="71" s="1"/>
  <c r="B11" i="71"/>
  <c r="A11" i="71" s="1"/>
  <c r="B12" i="71"/>
  <c r="A12" i="71" s="1"/>
  <c r="B13" i="71"/>
  <c r="A13" i="71" s="1"/>
  <c r="B14" i="71"/>
  <c r="A14" i="71" s="1"/>
  <c r="B15" i="71"/>
  <c r="A15" i="71" s="1"/>
  <c r="B16" i="71"/>
  <c r="A16" i="71" s="1"/>
  <c r="B17" i="71"/>
  <c r="A17" i="71" s="1"/>
  <c r="B18" i="71"/>
  <c r="A18" i="71" s="1"/>
  <c r="B19" i="71"/>
  <c r="A19" i="71" s="1"/>
  <c r="B20" i="71"/>
  <c r="A20" i="71" s="1"/>
  <c r="B21" i="71"/>
  <c r="A21" i="71" s="1"/>
  <c r="B22" i="71"/>
  <c r="A22" i="71" s="1"/>
  <c r="B23" i="71"/>
  <c r="A23" i="71" s="1"/>
  <c r="B24" i="71"/>
  <c r="A24" i="71" s="1"/>
  <c r="B25" i="71"/>
  <c r="A25" i="71" s="1"/>
  <c r="B26" i="71"/>
  <c r="A26" i="71" s="1"/>
  <c r="B27" i="71"/>
  <c r="A27" i="71" s="1"/>
  <c r="B28" i="71"/>
  <c r="A28" i="71" s="1"/>
  <c r="B29" i="71"/>
  <c r="A29" i="71" s="1"/>
  <c r="B30" i="71"/>
  <c r="A30" i="71" s="1"/>
  <c r="B31" i="71"/>
  <c r="A31" i="71" s="1"/>
  <c r="B32" i="71"/>
  <c r="A32" i="71" s="1"/>
  <c r="B33" i="71"/>
  <c r="A33" i="71" s="1"/>
  <c r="B34" i="71"/>
  <c r="A34" i="71" s="1"/>
  <c r="B35" i="71"/>
  <c r="A35" i="71" s="1"/>
  <c r="B36" i="71"/>
  <c r="A36" i="71" s="1"/>
  <c r="B37" i="71"/>
  <c r="A37" i="71" s="1"/>
  <c r="B38" i="71"/>
  <c r="A38" i="71" s="1"/>
  <c r="B39" i="71"/>
  <c r="A39" i="71" s="1"/>
  <c r="B40" i="71"/>
  <c r="A40" i="71" s="1"/>
  <c r="B41" i="71"/>
  <c r="A41" i="71" s="1"/>
  <c r="B42" i="71"/>
  <c r="A42" i="71" s="1"/>
  <c r="B43" i="71"/>
  <c r="A43" i="71" s="1"/>
  <c r="B44" i="71"/>
  <c r="A44" i="71" s="1"/>
  <c r="B45" i="71"/>
  <c r="A45" i="71" s="1"/>
  <c r="B46" i="71"/>
  <c r="A46" i="71" s="1"/>
  <c r="B47" i="71"/>
  <c r="A47" i="71" s="1"/>
  <c r="B48" i="71"/>
  <c r="A48" i="71" s="1"/>
  <c r="B49" i="71"/>
  <c r="A49" i="71" s="1"/>
  <c r="B50" i="71"/>
  <c r="A50" i="71" s="1"/>
  <c r="B5" i="71"/>
  <c r="A5" i="71" s="1"/>
  <c r="A6" i="70"/>
  <c r="A7" i="70"/>
  <c r="A8" i="70"/>
  <c r="A9" i="70"/>
  <c r="A10" i="70"/>
  <c r="A11" i="70"/>
  <c r="A12" i="70"/>
  <c r="A13" i="70"/>
  <c r="A14" i="70"/>
  <c r="A15" i="70"/>
  <c r="A16" i="70"/>
  <c r="A17" i="70"/>
  <c r="A18" i="70"/>
  <c r="A19" i="70"/>
  <c r="A20" i="70"/>
  <c r="A21" i="70"/>
  <c r="A22" i="70"/>
  <c r="A23" i="70"/>
  <c r="A24" i="70"/>
  <c r="A25" i="70"/>
  <c r="A26" i="70"/>
  <c r="A27" i="70"/>
  <c r="A28" i="70"/>
  <c r="A29" i="70"/>
  <c r="A30" i="70"/>
  <c r="A31" i="70"/>
  <c r="A32" i="70"/>
  <c r="A33" i="70"/>
  <c r="A34" i="70"/>
  <c r="A35" i="70"/>
  <c r="A36" i="70"/>
  <c r="A37" i="70"/>
  <c r="A38" i="70"/>
  <c r="A39" i="70"/>
  <c r="A40" i="70"/>
  <c r="A41" i="70"/>
  <c r="A42" i="70"/>
  <c r="A43" i="70"/>
  <c r="A44" i="70"/>
  <c r="A45" i="70"/>
  <c r="A46" i="70"/>
  <c r="A47" i="70"/>
  <c r="A48" i="70"/>
  <c r="A49" i="70"/>
  <c r="A50" i="70"/>
  <c r="A5" i="70"/>
  <c r="B6" i="69"/>
  <c r="A6" i="69" s="1"/>
  <c r="B7" i="69"/>
  <c r="A7" i="69" s="1"/>
  <c r="B8" i="69"/>
  <c r="A8" i="69" s="1"/>
  <c r="B9" i="69"/>
  <c r="B10" i="69"/>
  <c r="A10" i="69" s="1"/>
  <c r="B11" i="69"/>
  <c r="A11" i="69" s="1"/>
  <c r="B12" i="69"/>
  <c r="A12" i="69" s="1"/>
  <c r="B13" i="69"/>
  <c r="A13" i="69" s="1"/>
  <c r="B14" i="69"/>
  <c r="A14" i="69" s="1"/>
  <c r="B15" i="69"/>
  <c r="A15" i="69" s="1"/>
  <c r="B16" i="69"/>
  <c r="A16" i="69" s="1"/>
  <c r="B17" i="69"/>
  <c r="A17" i="69" s="1"/>
  <c r="B18" i="69"/>
  <c r="A18" i="69" s="1"/>
  <c r="B19" i="69"/>
  <c r="A19" i="69" s="1"/>
  <c r="B20" i="69"/>
  <c r="A20" i="69" s="1"/>
  <c r="B21" i="69"/>
  <c r="B22" i="69"/>
  <c r="A22" i="69" s="1"/>
  <c r="B23" i="69"/>
  <c r="A23" i="69" s="1"/>
  <c r="B24" i="69"/>
  <c r="A24" i="69" s="1"/>
  <c r="B25" i="69"/>
  <c r="A25" i="69" s="1"/>
  <c r="B26" i="69"/>
  <c r="A26" i="69" s="1"/>
  <c r="B27" i="69"/>
  <c r="A27" i="69" s="1"/>
  <c r="B28" i="69"/>
  <c r="A28" i="69" s="1"/>
  <c r="B29" i="69"/>
  <c r="A29" i="69" s="1"/>
  <c r="B30" i="69"/>
  <c r="A30" i="69" s="1"/>
  <c r="B31" i="69"/>
  <c r="A31" i="69" s="1"/>
  <c r="B32" i="69"/>
  <c r="A32" i="69" s="1"/>
  <c r="B33" i="69"/>
  <c r="A33" i="69" s="1"/>
  <c r="B34" i="69"/>
  <c r="A34" i="69" s="1"/>
  <c r="B35" i="69"/>
  <c r="A35" i="69" s="1"/>
  <c r="B36" i="69"/>
  <c r="A36" i="69" s="1"/>
  <c r="B37" i="69"/>
  <c r="A37" i="69" s="1"/>
  <c r="B38" i="69"/>
  <c r="A38" i="69" s="1"/>
  <c r="B39" i="69"/>
  <c r="A39" i="69" s="1"/>
  <c r="B40" i="69"/>
  <c r="A40" i="69" s="1"/>
  <c r="B41" i="69"/>
  <c r="A41" i="69" s="1"/>
  <c r="B42" i="69"/>
  <c r="A42" i="69" s="1"/>
  <c r="B43" i="69"/>
  <c r="A43" i="69" s="1"/>
  <c r="B44" i="69"/>
  <c r="A44" i="69" s="1"/>
  <c r="B45" i="69"/>
  <c r="A45" i="69" s="1"/>
  <c r="B46" i="69"/>
  <c r="A46" i="69" s="1"/>
  <c r="B47" i="69"/>
  <c r="A47" i="69" s="1"/>
  <c r="B48" i="69"/>
  <c r="A48" i="69" s="1"/>
  <c r="B49" i="69"/>
  <c r="A49" i="69" s="1"/>
  <c r="B50" i="69"/>
  <c r="A50" i="69" s="1"/>
  <c r="B5" i="69"/>
  <c r="A5" i="69" s="1"/>
  <c r="C50" i="69"/>
  <c r="C49" i="69"/>
  <c r="C48" i="69"/>
  <c r="C47" i="69"/>
  <c r="C46" i="69"/>
  <c r="C45" i="69"/>
  <c r="C44" i="69"/>
  <c r="C43" i="69"/>
  <c r="C42" i="69"/>
  <c r="C41" i="69"/>
  <c r="C40" i="69"/>
  <c r="C39" i="69"/>
  <c r="C38" i="69"/>
  <c r="C37" i="69"/>
  <c r="C36" i="69"/>
  <c r="C35" i="69"/>
  <c r="C34" i="69"/>
  <c r="C33" i="69"/>
  <c r="C32" i="69"/>
  <c r="C31" i="69"/>
  <c r="C30" i="69"/>
  <c r="C29" i="69"/>
  <c r="C28" i="69"/>
  <c r="C27" i="69"/>
  <c r="C26" i="69"/>
  <c r="C25" i="69"/>
  <c r="C24" i="69"/>
  <c r="C23" i="69"/>
  <c r="C22" i="69"/>
  <c r="C21" i="69"/>
  <c r="A21" i="69"/>
  <c r="C20" i="69"/>
  <c r="C19" i="69"/>
  <c r="C18" i="69"/>
  <c r="C17" i="69"/>
  <c r="C16" i="69"/>
  <c r="C15" i="69"/>
  <c r="C14" i="69"/>
  <c r="C13" i="69"/>
  <c r="C12" i="69"/>
  <c r="C11" i="69"/>
  <c r="C10" i="69"/>
  <c r="C9" i="69"/>
  <c r="A9" i="69"/>
  <c r="C8" i="69"/>
  <c r="C7" i="69"/>
  <c r="C6" i="69"/>
  <c r="C5" i="69"/>
  <c r="C6" i="68"/>
  <c r="C7" i="68"/>
  <c r="C8" i="68"/>
  <c r="C9" i="68"/>
  <c r="C10" i="68"/>
  <c r="C11" i="68"/>
  <c r="C12" i="68"/>
  <c r="C13" i="68"/>
  <c r="C14" i="68"/>
  <c r="C15" i="68"/>
  <c r="C16" i="68"/>
  <c r="C17" i="68"/>
  <c r="C18" i="68"/>
  <c r="C19" i="68"/>
  <c r="C20" i="68"/>
  <c r="C21" i="68"/>
  <c r="C22" i="68"/>
  <c r="C23" i="68"/>
  <c r="C24" i="68"/>
  <c r="C25" i="68"/>
  <c r="C26" i="68"/>
  <c r="C27" i="68"/>
  <c r="C28" i="68"/>
  <c r="C29" i="68"/>
  <c r="C30" i="68"/>
  <c r="C31" i="68"/>
  <c r="C32" i="68"/>
  <c r="C33" i="68"/>
  <c r="C34" i="68"/>
  <c r="C35" i="68"/>
  <c r="C36" i="68"/>
  <c r="C37" i="68"/>
  <c r="C38" i="68"/>
  <c r="C39" i="68"/>
  <c r="C40" i="68"/>
  <c r="C41" i="68"/>
  <c r="C42" i="68"/>
  <c r="C43" i="68"/>
  <c r="C44" i="68"/>
  <c r="C45" i="68"/>
  <c r="C46" i="68"/>
  <c r="C47" i="68"/>
  <c r="C48" i="68"/>
  <c r="C49" i="68"/>
  <c r="C50" i="68"/>
  <c r="B6" i="68"/>
  <c r="A6" i="68" s="1"/>
  <c r="B7" i="68"/>
  <c r="A7" i="68" s="1"/>
  <c r="B8" i="68"/>
  <c r="A8" i="68" s="1"/>
  <c r="B9" i="68"/>
  <c r="A9" i="68" s="1"/>
  <c r="B10" i="68"/>
  <c r="A10" i="68" s="1"/>
  <c r="B11" i="68"/>
  <c r="A11" i="68" s="1"/>
  <c r="B12" i="68"/>
  <c r="A12" i="68" s="1"/>
  <c r="B13" i="68"/>
  <c r="A13" i="68" s="1"/>
  <c r="B14" i="68"/>
  <c r="A14" i="68" s="1"/>
  <c r="B15" i="68"/>
  <c r="A15" i="68" s="1"/>
  <c r="B16" i="68"/>
  <c r="A16" i="68" s="1"/>
  <c r="B17" i="68"/>
  <c r="A17" i="68" s="1"/>
  <c r="B18" i="68"/>
  <c r="A18" i="68" s="1"/>
  <c r="B19" i="68"/>
  <c r="A19" i="68" s="1"/>
  <c r="B20" i="68"/>
  <c r="A20" i="68" s="1"/>
  <c r="B21" i="68"/>
  <c r="A21" i="68" s="1"/>
  <c r="B22" i="68"/>
  <c r="A22" i="68" s="1"/>
  <c r="B23" i="68"/>
  <c r="A23" i="68" s="1"/>
  <c r="B24" i="68"/>
  <c r="A24" i="68" s="1"/>
  <c r="B25" i="68"/>
  <c r="A25" i="68" s="1"/>
  <c r="B26" i="68"/>
  <c r="A26" i="68" s="1"/>
  <c r="B27" i="68"/>
  <c r="A27" i="68" s="1"/>
  <c r="B28" i="68"/>
  <c r="A28" i="68" s="1"/>
  <c r="B29" i="68"/>
  <c r="A29" i="68" s="1"/>
  <c r="B30" i="68"/>
  <c r="A30" i="68" s="1"/>
  <c r="B31" i="68"/>
  <c r="A31" i="68" s="1"/>
  <c r="B32" i="68"/>
  <c r="A32" i="68" s="1"/>
  <c r="B33" i="68"/>
  <c r="A33" i="68" s="1"/>
  <c r="B34" i="68"/>
  <c r="A34" i="68" s="1"/>
  <c r="B35" i="68"/>
  <c r="A35" i="68" s="1"/>
  <c r="B36" i="68"/>
  <c r="A36" i="68" s="1"/>
  <c r="B37" i="68"/>
  <c r="A37" i="68" s="1"/>
  <c r="B38" i="68"/>
  <c r="A38" i="68" s="1"/>
  <c r="B39" i="68"/>
  <c r="A39" i="68" s="1"/>
  <c r="B40" i="68"/>
  <c r="A40" i="68" s="1"/>
  <c r="B41" i="68"/>
  <c r="A41" i="68" s="1"/>
  <c r="B42" i="68"/>
  <c r="A42" i="68" s="1"/>
  <c r="B43" i="68"/>
  <c r="A43" i="68" s="1"/>
  <c r="B44" i="68"/>
  <c r="A44" i="68" s="1"/>
  <c r="B45" i="68"/>
  <c r="A45" i="68" s="1"/>
  <c r="B46" i="68"/>
  <c r="A46" i="68" s="1"/>
  <c r="B47" i="68"/>
  <c r="A47" i="68" s="1"/>
  <c r="B48" i="68"/>
  <c r="A48" i="68" s="1"/>
  <c r="B49" i="68"/>
  <c r="A49" i="68" s="1"/>
  <c r="B50" i="68"/>
  <c r="A50" i="68" s="1"/>
  <c r="B5" i="68"/>
  <c r="A5" i="68" s="1"/>
  <c r="C5" i="68"/>
  <c r="B6" i="67"/>
  <c r="A6" i="67" s="1"/>
  <c r="B7" i="67"/>
  <c r="A7" i="67" s="1"/>
  <c r="B8" i="67"/>
  <c r="A8" i="67" s="1"/>
  <c r="B9" i="67"/>
  <c r="A9" i="67" s="1"/>
  <c r="B10" i="67"/>
  <c r="A10" i="67" s="1"/>
  <c r="B11" i="67"/>
  <c r="A11" i="67" s="1"/>
  <c r="B12" i="67"/>
  <c r="A12" i="67" s="1"/>
  <c r="B13" i="67"/>
  <c r="A13" i="67" s="1"/>
  <c r="B14" i="67"/>
  <c r="A14" i="67" s="1"/>
  <c r="B15" i="67"/>
  <c r="A15" i="67" s="1"/>
  <c r="B16" i="67"/>
  <c r="A16" i="67" s="1"/>
  <c r="B17" i="67"/>
  <c r="A17" i="67" s="1"/>
  <c r="B18" i="67"/>
  <c r="A18" i="67" s="1"/>
  <c r="B19" i="67"/>
  <c r="A19" i="67" s="1"/>
  <c r="B20" i="67"/>
  <c r="A20" i="67" s="1"/>
  <c r="B21" i="67"/>
  <c r="A21" i="67" s="1"/>
  <c r="B22" i="67"/>
  <c r="A22" i="67" s="1"/>
  <c r="B23" i="67"/>
  <c r="A23" i="67" s="1"/>
  <c r="B24" i="67"/>
  <c r="A24" i="67" s="1"/>
  <c r="B25" i="67"/>
  <c r="A25" i="67" s="1"/>
  <c r="B26" i="67"/>
  <c r="A26" i="67" s="1"/>
  <c r="B27" i="67"/>
  <c r="A27" i="67" s="1"/>
  <c r="B28" i="67"/>
  <c r="A28" i="67" s="1"/>
  <c r="B29" i="67"/>
  <c r="A29" i="67" s="1"/>
  <c r="B30" i="67"/>
  <c r="A30" i="67" s="1"/>
  <c r="B31" i="67"/>
  <c r="A31" i="67" s="1"/>
  <c r="B32" i="67"/>
  <c r="A32" i="67" s="1"/>
  <c r="B33" i="67"/>
  <c r="A33" i="67" s="1"/>
  <c r="B34" i="67"/>
  <c r="A34" i="67" s="1"/>
  <c r="B35" i="67"/>
  <c r="A35" i="67" s="1"/>
  <c r="B36" i="67"/>
  <c r="A36" i="67" s="1"/>
  <c r="B37" i="67"/>
  <c r="A37" i="67" s="1"/>
  <c r="B38" i="67"/>
  <c r="A38" i="67" s="1"/>
  <c r="B39" i="67"/>
  <c r="A39" i="67" s="1"/>
  <c r="B40" i="67"/>
  <c r="A40" i="67" s="1"/>
  <c r="B41" i="67"/>
  <c r="A41" i="67" s="1"/>
  <c r="B42" i="67"/>
  <c r="A42" i="67" s="1"/>
  <c r="B43" i="67"/>
  <c r="A43" i="67" s="1"/>
  <c r="B44" i="67"/>
  <c r="A44" i="67" s="1"/>
  <c r="B45" i="67"/>
  <c r="A45" i="67" s="1"/>
  <c r="B46" i="67"/>
  <c r="A46" i="67" s="1"/>
  <c r="B47" i="67"/>
  <c r="A47" i="67" s="1"/>
  <c r="B48" i="67"/>
  <c r="A48" i="67" s="1"/>
  <c r="B49" i="67"/>
  <c r="A49" i="67" s="1"/>
  <c r="B50" i="67"/>
  <c r="A50" i="67" s="1"/>
  <c r="B5" i="67"/>
  <c r="A5" i="67" s="1"/>
  <c r="C6" i="66"/>
  <c r="D6" i="66"/>
  <c r="C7" i="66"/>
  <c r="D7" i="66"/>
  <c r="C8" i="66"/>
  <c r="D8" i="66"/>
  <c r="C9" i="66"/>
  <c r="D9" i="66"/>
  <c r="C10" i="66"/>
  <c r="D10" i="66"/>
  <c r="C11" i="66"/>
  <c r="D11" i="66"/>
  <c r="C12" i="66"/>
  <c r="D12" i="66"/>
  <c r="C13" i="66"/>
  <c r="D13" i="66"/>
  <c r="C14" i="66"/>
  <c r="D14" i="66"/>
  <c r="C15" i="66"/>
  <c r="D15" i="66"/>
  <c r="C16" i="66"/>
  <c r="D16" i="66"/>
  <c r="C17" i="66"/>
  <c r="D17" i="66"/>
  <c r="C18" i="66"/>
  <c r="D18" i="66"/>
  <c r="C19" i="66"/>
  <c r="D19" i="66"/>
  <c r="C20" i="66"/>
  <c r="D20" i="66"/>
  <c r="C21" i="66"/>
  <c r="D21" i="66"/>
  <c r="C22" i="66"/>
  <c r="D22" i="66"/>
  <c r="C23" i="66"/>
  <c r="D23" i="66"/>
  <c r="C24" i="66"/>
  <c r="D24" i="66"/>
  <c r="C25" i="66"/>
  <c r="D25" i="66"/>
  <c r="C26" i="66"/>
  <c r="D26" i="66"/>
  <c r="C27" i="66"/>
  <c r="D27" i="66"/>
  <c r="C28" i="66"/>
  <c r="D28" i="66"/>
  <c r="C29" i="66"/>
  <c r="D29" i="66"/>
  <c r="C30" i="66"/>
  <c r="D30" i="66"/>
  <c r="C31" i="66"/>
  <c r="D31" i="66"/>
  <c r="C32" i="66"/>
  <c r="D32" i="66"/>
  <c r="C33" i="66"/>
  <c r="D33" i="66"/>
  <c r="C34" i="66"/>
  <c r="D34" i="66"/>
  <c r="C35" i="66"/>
  <c r="D35" i="66"/>
  <c r="C36" i="66"/>
  <c r="D36" i="66"/>
  <c r="C37" i="66"/>
  <c r="D37" i="66"/>
  <c r="C38" i="66"/>
  <c r="D38" i="66"/>
  <c r="C39" i="66"/>
  <c r="D39" i="66"/>
  <c r="C40" i="66"/>
  <c r="D40" i="66"/>
  <c r="C41" i="66"/>
  <c r="D41" i="66"/>
  <c r="C42" i="66"/>
  <c r="D42" i="66"/>
  <c r="C43" i="66"/>
  <c r="D43" i="66"/>
  <c r="C44" i="66"/>
  <c r="D44" i="66"/>
  <c r="C45" i="66"/>
  <c r="D45" i="66"/>
  <c r="C46" i="66"/>
  <c r="D46" i="66"/>
  <c r="C47" i="66"/>
  <c r="D47" i="66"/>
  <c r="C48" i="66"/>
  <c r="D48" i="66"/>
  <c r="C49" i="66"/>
  <c r="D49" i="66"/>
  <c r="C50" i="66"/>
  <c r="D50" i="66"/>
  <c r="D5" i="66"/>
  <c r="C5" i="66"/>
  <c r="B6" i="66"/>
  <c r="B7" i="66"/>
  <c r="B8" i="66"/>
  <c r="B9" i="66"/>
  <c r="B10" i="66"/>
  <c r="B11" i="66"/>
  <c r="B12" i="66"/>
  <c r="B13" i="66"/>
  <c r="B14" i="66"/>
  <c r="B15" i="66"/>
  <c r="B16" i="66"/>
  <c r="B17" i="66"/>
  <c r="B18" i="66"/>
  <c r="B19" i="66"/>
  <c r="B20" i="66"/>
  <c r="B21" i="66"/>
  <c r="B22" i="66"/>
  <c r="B23" i="66"/>
  <c r="B24" i="66"/>
  <c r="B25" i="66"/>
  <c r="B26" i="66"/>
  <c r="B27" i="66"/>
  <c r="B28" i="66"/>
  <c r="B29" i="66"/>
  <c r="B30" i="66"/>
  <c r="B31" i="66"/>
  <c r="B32" i="66"/>
  <c r="B33" i="66"/>
  <c r="B34" i="66"/>
  <c r="B35" i="66"/>
  <c r="B36" i="66"/>
  <c r="B37" i="66"/>
  <c r="B38" i="66"/>
  <c r="B39" i="66"/>
  <c r="B40" i="66"/>
  <c r="B41" i="66"/>
  <c r="B42" i="66"/>
  <c r="B43" i="66"/>
  <c r="B44" i="66"/>
  <c r="B45" i="66"/>
  <c r="B46" i="66"/>
  <c r="B47" i="66"/>
  <c r="B48" i="66"/>
  <c r="B49" i="66"/>
  <c r="B50" i="66"/>
  <c r="B5" i="66"/>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47" i="65"/>
  <c r="B48" i="65"/>
  <c r="B49" i="65"/>
  <c r="B50" i="65"/>
  <c r="B5" i="65"/>
  <c r="B6" i="64"/>
  <c r="C6" i="64"/>
  <c r="B7" i="64"/>
  <c r="C7" i="64"/>
  <c r="B8" i="64"/>
  <c r="C8" i="64"/>
  <c r="B9" i="64"/>
  <c r="C9" i="64"/>
  <c r="B10" i="64"/>
  <c r="C10" i="64"/>
  <c r="B11" i="64"/>
  <c r="C11" i="64"/>
  <c r="B12" i="64"/>
  <c r="C12" i="64"/>
  <c r="B13" i="64"/>
  <c r="C13" i="64"/>
  <c r="B14" i="64"/>
  <c r="C14" i="64"/>
  <c r="B15" i="64"/>
  <c r="C15" i="64"/>
  <c r="B16" i="64"/>
  <c r="C16" i="64"/>
  <c r="B17" i="64"/>
  <c r="C17" i="64"/>
  <c r="B18" i="64"/>
  <c r="C18" i="64"/>
  <c r="B19" i="64"/>
  <c r="C19" i="64"/>
  <c r="B20" i="64"/>
  <c r="C20" i="64"/>
  <c r="B21" i="64"/>
  <c r="C21" i="64"/>
  <c r="B22" i="64"/>
  <c r="C22" i="64"/>
  <c r="B23" i="64"/>
  <c r="C23" i="64"/>
  <c r="B24" i="64"/>
  <c r="C24" i="64"/>
  <c r="B25" i="64"/>
  <c r="C25" i="64"/>
  <c r="B26" i="64"/>
  <c r="C26" i="64"/>
  <c r="B27" i="64"/>
  <c r="C27" i="64"/>
  <c r="B28" i="64"/>
  <c r="C28" i="64"/>
  <c r="B29" i="64"/>
  <c r="C29" i="64"/>
  <c r="B30" i="64"/>
  <c r="C30" i="64"/>
  <c r="B31" i="64"/>
  <c r="C31" i="64"/>
  <c r="B32" i="64"/>
  <c r="C32" i="64"/>
  <c r="B33" i="64"/>
  <c r="C33" i="64"/>
  <c r="B34" i="64"/>
  <c r="C34" i="64"/>
  <c r="B35" i="64"/>
  <c r="C35" i="64"/>
  <c r="B36" i="64"/>
  <c r="C36" i="64"/>
  <c r="B37" i="64"/>
  <c r="C37" i="64"/>
  <c r="B38" i="64"/>
  <c r="C38" i="64"/>
  <c r="B39" i="64"/>
  <c r="C39" i="64"/>
  <c r="B40" i="64"/>
  <c r="C40" i="64"/>
  <c r="B41" i="64"/>
  <c r="C41" i="64"/>
  <c r="B42" i="64"/>
  <c r="C42" i="64"/>
  <c r="B43" i="64"/>
  <c r="C43" i="64"/>
  <c r="B44" i="64"/>
  <c r="C44" i="64"/>
  <c r="B45" i="64"/>
  <c r="C45" i="64"/>
  <c r="B46" i="64"/>
  <c r="C46" i="64"/>
  <c r="B47" i="64"/>
  <c r="C47" i="64"/>
  <c r="B48" i="64"/>
  <c r="C48" i="64"/>
  <c r="B49" i="64"/>
  <c r="C49" i="64"/>
  <c r="B50" i="64"/>
  <c r="C50" i="64"/>
  <c r="B5" i="64"/>
  <c r="C5" i="64"/>
  <c r="B5" i="63"/>
  <c r="D5" i="62"/>
  <c r="B6" i="62"/>
  <c r="B7" i="62"/>
  <c r="B8" i="62"/>
  <c r="B9" i="62"/>
  <c r="B10" i="62"/>
  <c r="B11" i="62"/>
  <c r="B12" i="62"/>
  <c r="B13" i="62"/>
  <c r="B14" i="62"/>
  <c r="B15" i="62"/>
  <c r="B16" i="62"/>
  <c r="B17" i="62"/>
  <c r="B18" i="62"/>
  <c r="B19" i="62"/>
  <c r="B20" i="62"/>
  <c r="B21" i="62"/>
  <c r="B22" i="62"/>
  <c r="B23" i="62"/>
  <c r="B24" i="62"/>
  <c r="B25" i="62"/>
  <c r="B26" i="62"/>
  <c r="B27" i="62"/>
  <c r="B28" i="62"/>
  <c r="B29" i="62"/>
  <c r="B30" i="62"/>
  <c r="B31" i="62"/>
  <c r="B32" i="62"/>
  <c r="B33" i="62"/>
  <c r="B34" i="62"/>
  <c r="B35" i="62"/>
  <c r="B36" i="62"/>
  <c r="B37" i="62"/>
  <c r="B38" i="62"/>
  <c r="B39" i="62"/>
  <c r="B40" i="62"/>
  <c r="B41" i="62"/>
  <c r="B42" i="62"/>
  <c r="B43" i="62"/>
  <c r="B44" i="62"/>
  <c r="B45" i="62"/>
  <c r="B46" i="62"/>
  <c r="B47" i="62"/>
  <c r="B48" i="62"/>
  <c r="B49" i="62"/>
  <c r="B50" i="62"/>
  <c r="B5" i="62"/>
  <c r="B6" i="61"/>
  <c r="B7" i="61"/>
  <c r="B8" i="61"/>
  <c r="B9" i="61"/>
  <c r="B10" i="61"/>
  <c r="B11" i="61"/>
  <c r="B12" i="61"/>
  <c r="B13" i="61"/>
  <c r="B14" i="61"/>
  <c r="B15" i="61"/>
  <c r="B16" i="61"/>
  <c r="B17" i="61"/>
  <c r="B18" i="61"/>
  <c r="B19" i="61"/>
  <c r="B20" i="61"/>
  <c r="B21" i="61"/>
  <c r="B22" i="61"/>
  <c r="B23" i="61"/>
  <c r="B24" i="61"/>
  <c r="B25" i="61"/>
  <c r="B26" i="61"/>
  <c r="B27" i="61"/>
  <c r="B28" i="61"/>
  <c r="B29" i="61"/>
  <c r="B30" i="61"/>
  <c r="B31" i="61"/>
  <c r="B32" i="61"/>
  <c r="B33" i="61"/>
  <c r="B34" i="61"/>
  <c r="B35" i="61"/>
  <c r="B36" i="61"/>
  <c r="B37" i="61"/>
  <c r="B38" i="61"/>
  <c r="B39" i="61"/>
  <c r="B40" i="61"/>
  <c r="B41" i="61"/>
  <c r="B42" i="61"/>
  <c r="B43" i="61"/>
  <c r="B44" i="61"/>
  <c r="B45" i="61"/>
  <c r="B46" i="61"/>
  <c r="B47" i="61"/>
  <c r="B48" i="61"/>
  <c r="B49" i="61"/>
  <c r="B50" i="61"/>
  <c r="B5" i="61"/>
  <c r="D50" i="63"/>
  <c r="C50" i="63"/>
  <c r="D49" i="63"/>
  <c r="C49" i="63"/>
  <c r="D48" i="63"/>
  <c r="C48" i="63"/>
  <c r="D47" i="63"/>
  <c r="C47" i="63"/>
  <c r="D46" i="63"/>
  <c r="C46" i="63"/>
  <c r="D45" i="63"/>
  <c r="C45" i="63"/>
  <c r="D44" i="63"/>
  <c r="C44" i="63"/>
  <c r="D43" i="63"/>
  <c r="C43" i="63"/>
  <c r="D42" i="63"/>
  <c r="C42" i="63"/>
  <c r="D41" i="63"/>
  <c r="C41" i="63"/>
  <c r="D40" i="63"/>
  <c r="C40" i="63"/>
  <c r="D39" i="63"/>
  <c r="C39" i="63"/>
  <c r="D38" i="63"/>
  <c r="C38" i="63"/>
  <c r="D37" i="63"/>
  <c r="C37" i="63"/>
  <c r="D36" i="63"/>
  <c r="C36" i="63"/>
  <c r="D35" i="63"/>
  <c r="C35" i="63"/>
  <c r="D34" i="63"/>
  <c r="C34" i="63"/>
  <c r="D33" i="63"/>
  <c r="C33" i="63"/>
  <c r="D32" i="63"/>
  <c r="C32" i="63"/>
  <c r="D31" i="63"/>
  <c r="C31" i="63"/>
  <c r="D30" i="63"/>
  <c r="C30" i="63"/>
  <c r="D29" i="63"/>
  <c r="C29" i="63"/>
  <c r="D28" i="63"/>
  <c r="C28" i="63"/>
  <c r="D27" i="63"/>
  <c r="C27" i="63"/>
  <c r="D26" i="63"/>
  <c r="C26" i="63"/>
  <c r="D25" i="63"/>
  <c r="C25" i="63"/>
  <c r="D24" i="63"/>
  <c r="C24" i="63"/>
  <c r="D23" i="63"/>
  <c r="C23" i="63"/>
  <c r="D22" i="63"/>
  <c r="C22" i="63"/>
  <c r="D21" i="63"/>
  <c r="C21" i="63"/>
  <c r="D20" i="63"/>
  <c r="C20" i="63"/>
  <c r="D19" i="63"/>
  <c r="C19" i="63"/>
  <c r="D18" i="63"/>
  <c r="C18" i="63"/>
  <c r="D17" i="63"/>
  <c r="C17" i="63"/>
  <c r="D16" i="63"/>
  <c r="C16" i="63"/>
  <c r="D15" i="63"/>
  <c r="C15" i="63"/>
  <c r="D14" i="63"/>
  <c r="C14" i="63"/>
  <c r="D13" i="63"/>
  <c r="C13" i="63"/>
  <c r="D12" i="63"/>
  <c r="C12" i="63"/>
  <c r="D11" i="63"/>
  <c r="C11" i="63"/>
  <c r="D10" i="63"/>
  <c r="C10" i="63"/>
  <c r="D9" i="63"/>
  <c r="C9" i="63"/>
  <c r="D8" i="63"/>
  <c r="C8" i="63"/>
  <c r="D7" i="63"/>
  <c r="C7" i="63"/>
  <c r="D6" i="63"/>
  <c r="C6" i="63"/>
  <c r="D5" i="63"/>
  <c r="C5" i="63"/>
  <c r="D50" i="62"/>
  <c r="C50" i="62"/>
  <c r="D49" i="62"/>
  <c r="C49" i="62"/>
  <c r="D48" i="62"/>
  <c r="C48" i="62"/>
  <c r="D47" i="62"/>
  <c r="C47" i="62"/>
  <c r="D46" i="62"/>
  <c r="C46" i="62"/>
  <c r="D45" i="62"/>
  <c r="C45" i="62"/>
  <c r="D44" i="62"/>
  <c r="C44" i="62"/>
  <c r="D43" i="62"/>
  <c r="C43" i="62"/>
  <c r="D42" i="62"/>
  <c r="C42" i="62"/>
  <c r="D41" i="62"/>
  <c r="C41" i="62"/>
  <c r="D40" i="62"/>
  <c r="C40" i="62"/>
  <c r="D39" i="62"/>
  <c r="C39" i="62"/>
  <c r="D38" i="62"/>
  <c r="C38" i="62"/>
  <c r="D37" i="62"/>
  <c r="C37" i="62"/>
  <c r="D36" i="62"/>
  <c r="C36" i="62"/>
  <c r="D35" i="62"/>
  <c r="C35" i="62"/>
  <c r="D34" i="62"/>
  <c r="C34" i="62"/>
  <c r="D33" i="62"/>
  <c r="C33" i="62"/>
  <c r="D32" i="62"/>
  <c r="C32" i="62"/>
  <c r="D31" i="62"/>
  <c r="C31" i="62"/>
  <c r="D30" i="62"/>
  <c r="C30" i="62"/>
  <c r="D29" i="62"/>
  <c r="C29" i="62"/>
  <c r="D28" i="62"/>
  <c r="C28" i="62"/>
  <c r="D27" i="62"/>
  <c r="C27" i="62"/>
  <c r="D26" i="62"/>
  <c r="C26" i="62"/>
  <c r="D25" i="62"/>
  <c r="C25" i="62"/>
  <c r="D24" i="62"/>
  <c r="C24" i="62"/>
  <c r="D23" i="62"/>
  <c r="C23" i="62"/>
  <c r="D22" i="62"/>
  <c r="C22" i="62"/>
  <c r="D21" i="62"/>
  <c r="C21" i="62"/>
  <c r="D20" i="62"/>
  <c r="C20" i="62"/>
  <c r="D19" i="62"/>
  <c r="C19" i="62"/>
  <c r="D18" i="62"/>
  <c r="C18" i="62"/>
  <c r="D17" i="62"/>
  <c r="C17" i="62"/>
  <c r="D16" i="62"/>
  <c r="C16" i="62"/>
  <c r="D15" i="62"/>
  <c r="C15" i="62"/>
  <c r="D14" i="62"/>
  <c r="C14" i="62"/>
  <c r="D13" i="62"/>
  <c r="C13" i="62"/>
  <c r="D12" i="62"/>
  <c r="C12" i="62"/>
  <c r="D11" i="62"/>
  <c r="C11" i="62"/>
  <c r="D10" i="62"/>
  <c r="C10" i="62"/>
  <c r="D9" i="62"/>
  <c r="C9" i="62"/>
  <c r="D8" i="62"/>
  <c r="C8" i="62"/>
  <c r="D7" i="62"/>
  <c r="C7" i="62"/>
  <c r="D6" i="62"/>
  <c r="C6" i="62"/>
  <c r="D50" i="61"/>
  <c r="C50" i="61"/>
  <c r="D49" i="61"/>
  <c r="C49" i="61"/>
  <c r="D48" i="61"/>
  <c r="C48" i="61"/>
  <c r="D47" i="61"/>
  <c r="C47" i="61"/>
  <c r="D46" i="61"/>
  <c r="C46" i="61"/>
  <c r="D45" i="61"/>
  <c r="C45" i="61"/>
  <c r="D44" i="61"/>
  <c r="C44" i="61"/>
  <c r="D43" i="61"/>
  <c r="C43" i="61"/>
  <c r="D42" i="61"/>
  <c r="C42" i="61"/>
  <c r="D41" i="61"/>
  <c r="C41" i="61"/>
  <c r="D40" i="61"/>
  <c r="C40" i="61"/>
  <c r="D39" i="61"/>
  <c r="C39" i="61"/>
  <c r="D38" i="61"/>
  <c r="C38" i="61"/>
  <c r="D37" i="61"/>
  <c r="C37" i="61"/>
  <c r="D36" i="61"/>
  <c r="C36" i="61"/>
  <c r="D35" i="61"/>
  <c r="C35" i="61"/>
  <c r="D34" i="61"/>
  <c r="C34" i="61"/>
  <c r="D33" i="61"/>
  <c r="C33" i="61"/>
  <c r="D32" i="61"/>
  <c r="C32" i="61"/>
  <c r="D31" i="61"/>
  <c r="C31" i="61"/>
  <c r="D30" i="61"/>
  <c r="C30" i="61"/>
  <c r="D29" i="61"/>
  <c r="C29" i="61"/>
  <c r="D28" i="61"/>
  <c r="C28" i="61"/>
  <c r="D27" i="61"/>
  <c r="C27" i="61"/>
  <c r="D26" i="61"/>
  <c r="C26" i="61"/>
  <c r="D25" i="61"/>
  <c r="C25" i="61"/>
  <c r="D24" i="61"/>
  <c r="C24" i="61"/>
  <c r="D23" i="61"/>
  <c r="C23" i="61"/>
  <c r="D22" i="61"/>
  <c r="C22" i="61"/>
  <c r="D21" i="61"/>
  <c r="C21" i="61"/>
  <c r="D20" i="61"/>
  <c r="C20" i="61"/>
  <c r="D19" i="61"/>
  <c r="C19" i="61"/>
  <c r="D18" i="61"/>
  <c r="C18" i="61"/>
  <c r="D17" i="61"/>
  <c r="C17" i="61"/>
  <c r="D16" i="61"/>
  <c r="C16" i="61"/>
  <c r="D15" i="61"/>
  <c r="C15" i="61"/>
  <c r="D14" i="61"/>
  <c r="C14" i="61"/>
  <c r="D13" i="61"/>
  <c r="C13" i="61"/>
  <c r="D12" i="61"/>
  <c r="C12" i="61"/>
  <c r="D11" i="61"/>
  <c r="C11" i="61"/>
  <c r="D10" i="61"/>
  <c r="C10" i="61"/>
  <c r="D9" i="61"/>
  <c r="C9" i="61"/>
  <c r="D8" i="61"/>
  <c r="C8" i="61"/>
  <c r="D7" i="61"/>
  <c r="C7" i="61"/>
  <c r="D6" i="61"/>
  <c r="C6" i="61"/>
  <c r="D5" i="61"/>
  <c r="C5" i="61"/>
  <c r="K224" i="1" l="1"/>
  <c r="J224" i="1" s="1"/>
  <c r="T12" i="34"/>
  <c r="T17" i="34"/>
  <c r="J156" i="1"/>
  <c r="T18" i="34"/>
  <c r="T21" i="34"/>
  <c r="K234" i="1"/>
  <c r="K235" i="1"/>
  <c r="J235" i="1" s="1"/>
  <c r="K226" i="1"/>
  <c r="J226" i="1" s="1"/>
  <c r="K225" i="1"/>
  <c r="J225" i="1" s="1"/>
  <c r="K229" i="1"/>
  <c r="K237" i="1"/>
  <c r="K238" i="1"/>
  <c r="K239" i="1"/>
  <c r="J239" i="1" s="1"/>
  <c r="K241" i="1"/>
  <c r="J241" i="1" s="1"/>
  <c r="K242" i="1"/>
  <c r="J242" i="1" s="1"/>
  <c r="K233" i="1"/>
  <c r="A5" i="76"/>
  <c r="K243" i="1"/>
  <c r="J243" i="1" s="1"/>
  <c r="K223" i="1"/>
  <c r="J223" i="1" s="1"/>
  <c r="K221" i="1"/>
  <c r="J221" i="1" s="1"/>
  <c r="K227" i="1"/>
  <c r="K228" i="1"/>
  <c r="K236" i="1"/>
  <c r="K240" i="1"/>
  <c r="K232" i="1"/>
  <c r="K230" i="1"/>
  <c r="J230" i="1" s="1"/>
  <c r="B6" i="60"/>
  <c r="B7" i="60"/>
  <c r="B8" i="60"/>
  <c r="B9" i="60"/>
  <c r="B10" i="60"/>
  <c r="B11" i="60"/>
  <c r="B12" i="60"/>
  <c r="B13" i="60"/>
  <c r="B14" i="60"/>
  <c r="B15" i="60"/>
  <c r="B16" i="60"/>
  <c r="B17"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8" i="60"/>
  <c r="B49" i="60"/>
  <c r="B50" i="60"/>
  <c r="B5" i="60"/>
  <c r="C6" i="60"/>
  <c r="D6" i="60"/>
  <c r="C7" i="60"/>
  <c r="D7" i="60"/>
  <c r="C8" i="60"/>
  <c r="D8" i="60"/>
  <c r="C9" i="60"/>
  <c r="D9" i="60"/>
  <c r="C10" i="60"/>
  <c r="D10" i="60"/>
  <c r="C11" i="60"/>
  <c r="D11" i="60"/>
  <c r="C12" i="60"/>
  <c r="D12" i="60"/>
  <c r="C13" i="60"/>
  <c r="D13" i="60"/>
  <c r="C14" i="60"/>
  <c r="D14" i="60"/>
  <c r="C15" i="60"/>
  <c r="D15" i="60"/>
  <c r="C16" i="60"/>
  <c r="D16" i="60"/>
  <c r="C17" i="60"/>
  <c r="D17" i="60"/>
  <c r="C18" i="60"/>
  <c r="D18" i="60"/>
  <c r="C19" i="60"/>
  <c r="D19" i="60"/>
  <c r="C20" i="60"/>
  <c r="D20" i="60"/>
  <c r="C21" i="60"/>
  <c r="D21" i="60"/>
  <c r="C22" i="60"/>
  <c r="D22" i="60"/>
  <c r="C23" i="60"/>
  <c r="D23" i="60"/>
  <c r="C24" i="60"/>
  <c r="D24" i="60"/>
  <c r="C25" i="60"/>
  <c r="D25" i="60"/>
  <c r="C26" i="60"/>
  <c r="D26" i="60"/>
  <c r="C27" i="60"/>
  <c r="D27" i="60"/>
  <c r="C28" i="60"/>
  <c r="D28" i="60"/>
  <c r="C29" i="60"/>
  <c r="D29" i="60"/>
  <c r="C30" i="60"/>
  <c r="D30" i="60"/>
  <c r="C31" i="60"/>
  <c r="D31" i="60"/>
  <c r="C32" i="60"/>
  <c r="D32" i="60"/>
  <c r="C33" i="60"/>
  <c r="D33" i="60"/>
  <c r="C34" i="60"/>
  <c r="D34" i="60"/>
  <c r="C35" i="60"/>
  <c r="D35" i="60"/>
  <c r="C36" i="60"/>
  <c r="D36" i="60"/>
  <c r="C37" i="60"/>
  <c r="D37" i="60"/>
  <c r="C38" i="60"/>
  <c r="D38" i="60"/>
  <c r="C39" i="60"/>
  <c r="D39" i="60"/>
  <c r="C40" i="60"/>
  <c r="D40" i="60"/>
  <c r="C41" i="60"/>
  <c r="D41" i="60"/>
  <c r="C42" i="60"/>
  <c r="D42" i="60"/>
  <c r="C43" i="60"/>
  <c r="D43" i="60"/>
  <c r="C44" i="60"/>
  <c r="D44" i="60"/>
  <c r="C45" i="60"/>
  <c r="D45" i="60"/>
  <c r="C46" i="60"/>
  <c r="D46" i="60"/>
  <c r="C47" i="60"/>
  <c r="D47" i="60"/>
  <c r="C48" i="60"/>
  <c r="D48" i="60"/>
  <c r="C49" i="60"/>
  <c r="D49" i="60"/>
  <c r="C50" i="60"/>
  <c r="D50" i="60"/>
  <c r="D5" i="60"/>
  <c r="C5" i="60"/>
  <c r="B6" i="56"/>
  <c r="A6" i="56" s="1"/>
  <c r="B7" i="56"/>
  <c r="A7" i="56" s="1"/>
  <c r="B8" i="56"/>
  <c r="A8" i="56" s="1"/>
  <c r="B9" i="56"/>
  <c r="A9" i="56" s="1"/>
  <c r="B10" i="56"/>
  <c r="A10" i="56" s="1"/>
  <c r="B11" i="56"/>
  <c r="A11" i="56" s="1"/>
  <c r="B12" i="56"/>
  <c r="A12" i="56" s="1"/>
  <c r="B13" i="56"/>
  <c r="B14" i="56"/>
  <c r="A14" i="56" s="1"/>
  <c r="B15" i="56"/>
  <c r="B16" i="56"/>
  <c r="A16" i="56" s="1"/>
  <c r="B17" i="56"/>
  <c r="A17" i="56" s="1"/>
  <c r="B18" i="56"/>
  <c r="A18" i="56" s="1"/>
  <c r="B19" i="56"/>
  <c r="A19" i="56" s="1"/>
  <c r="B20" i="56"/>
  <c r="A20" i="56" s="1"/>
  <c r="B21" i="56"/>
  <c r="A21" i="56" s="1"/>
  <c r="B22" i="56"/>
  <c r="A22" i="56" s="1"/>
  <c r="B23" i="56"/>
  <c r="A23" i="56" s="1"/>
  <c r="B24" i="56"/>
  <c r="A24" i="56" s="1"/>
  <c r="B25" i="56"/>
  <c r="B26" i="56"/>
  <c r="B27" i="56"/>
  <c r="A27" i="56" s="1"/>
  <c r="B28" i="56"/>
  <c r="A28" i="56" s="1"/>
  <c r="B29" i="56"/>
  <c r="A29" i="56" s="1"/>
  <c r="B30" i="56"/>
  <c r="A30" i="56" s="1"/>
  <c r="B31" i="56"/>
  <c r="A31" i="56" s="1"/>
  <c r="B32" i="56"/>
  <c r="A32" i="56" s="1"/>
  <c r="B33" i="56"/>
  <c r="A33" i="56" s="1"/>
  <c r="B34" i="56"/>
  <c r="A34" i="56" s="1"/>
  <c r="B35" i="56"/>
  <c r="B36" i="56"/>
  <c r="A36" i="56" s="1"/>
  <c r="B37" i="56"/>
  <c r="B38" i="56"/>
  <c r="A38" i="56" s="1"/>
  <c r="B39" i="56"/>
  <c r="A39" i="56" s="1"/>
  <c r="B40" i="56"/>
  <c r="A40" i="56" s="1"/>
  <c r="B41" i="56"/>
  <c r="A41" i="56" s="1"/>
  <c r="B42" i="56"/>
  <c r="A42" i="56" s="1"/>
  <c r="B43" i="56"/>
  <c r="A43" i="56" s="1"/>
  <c r="B44" i="56"/>
  <c r="A44" i="56" s="1"/>
  <c r="B45" i="56"/>
  <c r="B46" i="56"/>
  <c r="A46" i="56" s="1"/>
  <c r="B47" i="56"/>
  <c r="A47" i="56" s="1"/>
  <c r="B48" i="56"/>
  <c r="A48" i="56" s="1"/>
  <c r="B49" i="56"/>
  <c r="A49" i="56" s="1"/>
  <c r="B50" i="56"/>
  <c r="A50" i="56" s="1"/>
  <c r="B5" i="56"/>
  <c r="A5" i="56" s="1"/>
  <c r="B6" i="57"/>
  <c r="A6" i="57" s="1"/>
  <c r="B7" i="57"/>
  <c r="A7" i="57" s="1"/>
  <c r="B8" i="57"/>
  <c r="A8" i="57" s="1"/>
  <c r="B9" i="57"/>
  <c r="A9" i="57" s="1"/>
  <c r="B10" i="57"/>
  <c r="A10" i="57" s="1"/>
  <c r="B11" i="57"/>
  <c r="A11" i="57" s="1"/>
  <c r="B12" i="57"/>
  <c r="A12" i="57" s="1"/>
  <c r="B13" i="57"/>
  <c r="B14" i="57"/>
  <c r="A14" i="57" s="1"/>
  <c r="B15" i="57"/>
  <c r="B16" i="57"/>
  <c r="A16" i="57" s="1"/>
  <c r="B17" i="57"/>
  <c r="A17" i="57" s="1"/>
  <c r="B18" i="57"/>
  <c r="A18" i="57" s="1"/>
  <c r="B19" i="57"/>
  <c r="B20" i="57"/>
  <c r="A20" i="57" s="1"/>
  <c r="B21" i="57"/>
  <c r="A21" i="57" s="1"/>
  <c r="B22" i="57"/>
  <c r="A22" i="57" s="1"/>
  <c r="B23" i="57"/>
  <c r="A23" i="57" s="1"/>
  <c r="B24" i="57"/>
  <c r="A24" i="57" s="1"/>
  <c r="B25" i="57"/>
  <c r="A25" i="57" s="1"/>
  <c r="B26" i="57"/>
  <c r="A26" i="57" s="1"/>
  <c r="B27" i="57"/>
  <c r="B28" i="57"/>
  <c r="A28" i="57" s="1"/>
  <c r="B29" i="57"/>
  <c r="A29" i="57" s="1"/>
  <c r="B30" i="57"/>
  <c r="A30" i="57" s="1"/>
  <c r="B31" i="57"/>
  <c r="A31" i="57" s="1"/>
  <c r="B32" i="57"/>
  <c r="A32" i="57" s="1"/>
  <c r="B33" i="57"/>
  <c r="A33" i="57" s="1"/>
  <c r="B34" i="57"/>
  <c r="A34" i="57" s="1"/>
  <c r="B35" i="57"/>
  <c r="A35" i="57" s="1"/>
  <c r="B36" i="57"/>
  <c r="A36" i="57" s="1"/>
  <c r="B37" i="57"/>
  <c r="A37" i="57" s="1"/>
  <c r="B38" i="57"/>
  <c r="A38" i="57" s="1"/>
  <c r="B39" i="57"/>
  <c r="B40" i="57"/>
  <c r="B41" i="57"/>
  <c r="B42" i="57"/>
  <c r="A42" i="57" s="1"/>
  <c r="B43" i="57"/>
  <c r="A43" i="57" s="1"/>
  <c r="B44" i="57"/>
  <c r="A44" i="57" s="1"/>
  <c r="B45" i="57"/>
  <c r="A45" i="57" s="1"/>
  <c r="B46" i="57"/>
  <c r="A46" i="57" s="1"/>
  <c r="B47" i="57"/>
  <c r="A47" i="57" s="1"/>
  <c r="B48" i="57"/>
  <c r="A48" i="57" s="1"/>
  <c r="B49" i="57"/>
  <c r="A49" i="57" s="1"/>
  <c r="B50" i="57"/>
  <c r="A50" i="57" s="1"/>
  <c r="B5" i="57"/>
  <c r="B6" i="58"/>
  <c r="A6" i="58" s="1"/>
  <c r="B7" i="58"/>
  <c r="A7" i="58" s="1"/>
  <c r="B8" i="58"/>
  <c r="B9" i="58"/>
  <c r="A9" i="58" s="1"/>
  <c r="B10" i="58"/>
  <c r="A10" i="58" s="1"/>
  <c r="B11" i="58"/>
  <c r="A11" i="58" s="1"/>
  <c r="B12" i="58"/>
  <c r="A12" i="58" s="1"/>
  <c r="B13" i="58"/>
  <c r="A13" i="58" s="1"/>
  <c r="B14" i="58"/>
  <c r="A14" i="58" s="1"/>
  <c r="B15" i="58"/>
  <c r="A15" i="58" s="1"/>
  <c r="B16" i="58"/>
  <c r="A16" i="58" s="1"/>
  <c r="B17" i="58"/>
  <c r="A17" i="58" s="1"/>
  <c r="B18" i="58"/>
  <c r="A18" i="58" s="1"/>
  <c r="B19" i="58"/>
  <c r="A19" i="58" s="1"/>
  <c r="B20" i="58"/>
  <c r="A20" i="58" s="1"/>
  <c r="B21" i="58"/>
  <c r="A21" i="58" s="1"/>
  <c r="B22" i="58"/>
  <c r="A22" i="58" s="1"/>
  <c r="B23" i="58"/>
  <c r="A23" i="58" s="1"/>
  <c r="B24" i="58"/>
  <c r="A24" i="58" s="1"/>
  <c r="B25" i="58"/>
  <c r="A25" i="58" s="1"/>
  <c r="B26" i="58"/>
  <c r="A26" i="58" s="1"/>
  <c r="B27" i="58"/>
  <c r="A27" i="58" s="1"/>
  <c r="B28" i="58"/>
  <c r="A28" i="58" s="1"/>
  <c r="B29" i="58"/>
  <c r="A29" i="58" s="1"/>
  <c r="B30" i="58"/>
  <c r="A30" i="58" s="1"/>
  <c r="B31" i="58"/>
  <c r="A31" i="58" s="1"/>
  <c r="B32" i="58"/>
  <c r="B33" i="58"/>
  <c r="A33" i="58" s="1"/>
  <c r="B34" i="58"/>
  <c r="A34" i="58" s="1"/>
  <c r="B35" i="58"/>
  <c r="A35" i="58" s="1"/>
  <c r="B36" i="58"/>
  <c r="A36" i="58" s="1"/>
  <c r="B37" i="58"/>
  <c r="A37" i="58" s="1"/>
  <c r="B38" i="58"/>
  <c r="A38" i="58" s="1"/>
  <c r="B39" i="58"/>
  <c r="A39" i="58" s="1"/>
  <c r="B40" i="58"/>
  <c r="A40" i="58" s="1"/>
  <c r="B41" i="58"/>
  <c r="A41" i="58" s="1"/>
  <c r="B42" i="58"/>
  <c r="A42" i="58" s="1"/>
  <c r="B43" i="58"/>
  <c r="A43" i="58" s="1"/>
  <c r="B44" i="58"/>
  <c r="A44" i="58" s="1"/>
  <c r="B45" i="58"/>
  <c r="A45" i="58" s="1"/>
  <c r="B46" i="58"/>
  <c r="A46" i="58" s="1"/>
  <c r="B47" i="58"/>
  <c r="A47" i="58" s="1"/>
  <c r="B48" i="58"/>
  <c r="A48" i="58" s="1"/>
  <c r="B49" i="58"/>
  <c r="A49" i="58" s="1"/>
  <c r="B50" i="58"/>
  <c r="A50" i="58" s="1"/>
  <c r="B5" i="58"/>
  <c r="B6" i="59"/>
  <c r="A6" i="59" s="1"/>
  <c r="B7" i="59"/>
  <c r="A7" i="59" s="1"/>
  <c r="B8" i="59"/>
  <c r="A8" i="59" s="1"/>
  <c r="B9" i="59"/>
  <c r="A9" i="59" s="1"/>
  <c r="B10" i="59"/>
  <c r="A10" i="59" s="1"/>
  <c r="B11" i="59"/>
  <c r="A11" i="59" s="1"/>
  <c r="B12" i="59"/>
  <c r="A12" i="59" s="1"/>
  <c r="B13" i="59"/>
  <c r="A13" i="59" s="1"/>
  <c r="B14" i="59"/>
  <c r="A14" i="59" s="1"/>
  <c r="B15" i="59"/>
  <c r="A15" i="59" s="1"/>
  <c r="B16" i="59"/>
  <c r="A16" i="59" s="1"/>
  <c r="B17" i="59"/>
  <c r="A17" i="59" s="1"/>
  <c r="B18" i="59"/>
  <c r="A18" i="59" s="1"/>
  <c r="B19" i="59"/>
  <c r="A19" i="59" s="1"/>
  <c r="B20" i="59"/>
  <c r="A20" i="59" s="1"/>
  <c r="B21" i="59"/>
  <c r="A21" i="59" s="1"/>
  <c r="B22" i="59"/>
  <c r="A22" i="59" s="1"/>
  <c r="B23" i="59"/>
  <c r="A23" i="59" s="1"/>
  <c r="B24" i="59"/>
  <c r="A24" i="59" s="1"/>
  <c r="B25" i="59"/>
  <c r="A25" i="59" s="1"/>
  <c r="B26" i="59"/>
  <c r="A26" i="59" s="1"/>
  <c r="B27" i="59"/>
  <c r="A27" i="59" s="1"/>
  <c r="B28" i="59"/>
  <c r="A28" i="59" s="1"/>
  <c r="B29" i="59"/>
  <c r="A29" i="59" s="1"/>
  <c r="B30" i="59"/>
  <c r="A30" i="59" s="1"/>
  <c r="B31" i="59"/>
  <c r="A31" i="59" s="1"/>
  <c r="B32" i="59"/>
  <c r="A32" i="59" s="1"/>
  <c r="B33" i="59"/>
  <c r="A33" i="59" s="1"/>
  <c r="B34" i="59"/>
  <c r="A34" i="59" s="1"/>
  <c r="B35" i="59"/>
  <c r="A35" i="59" s="1"/>
  <c r="B36" i="59"/>
  <c r="A36" i="59" s="1"/>
  <c r="B37" i="59"/>
  <c r="A37" i="59" s="1"/>
  <c r="B38" i="59"/>
  <c r="A38" i="59" s="1"/>
  <c r="B39" i="59"/>
  <c r="A39" i="59" s="1"/>
  <c r="B40" i="59"/>
  <c r="A40" i="59" s="1"/>
  <c r="B41" i="59"/>
  <c r="A41" i="59" s="1"/>
  <c r="B42" i="59"/>
  <c r="A42" i="59" s="1"/>
  <c r="B43" i="59"/>
  <c r="A43" i="59" s="1"/>
  <c r="B44" i="59"/>
  <c r="A44" i="59" s="1"/>
  <c r="B45" i="59"/>
  <c r="A45" i="59" s="1"/>
  <c r="B46" i="59"/>
  <c r="A46" i="59" s="1"/>
  <c r="B47" i="59"/>
  <c r="A47" i="59" s="1"/>
  <c r="B48" i="59"/>
  <c r="A48" i="59" s="1"/>
  <c r="B49" i="59"/>
  <c r="A49" i="59" s="1"/>
  <c r="B50" i="59"/>
  <c r="A50" i="59" s="1"/>
  <c r="B5" i="59"/>
  <c r="A8" i="58"/>
  <c r="A32" i="58"/>
  <c r="A13" i="57"/>
  <c r="A15" i="57"/>
  <c r="A19" i="57"/>
  <c r="A27" i="57"/>
  <c r="A39" i="57"/>
  <c r="A40" i="57"/>
  <c r="A41" i="57"/>
  <c r="A5" i="57"/>
  <c r="A13" i="56"/>
  <c r="A15" i="56"/>
  <c r="A25" i="56"/>
  <c r="A26" i="56"/>
  <c r="A35" i="56"/>
  <c r="A37" i="56"/>
  <c r="A45" i="56"/>
  <c r="B6" i="55"/>
  <c r="B7" i="55"/>
  <c r="A7" i="55" s="1"/>
  <c r="B8" i="55"/>
  <c r="A8" i="55" s="1"/>
  <c r="B9" i="55"/>
  <c r="A9" i="55" s="1"/>
  <c r="B10" i="55"/>
  <c r="A10" i="55" s="1"/>
  <c r="B11" i="55"/>
  <c r="A11" i="55" s="1"/>
  <c r="B12" i="55"/>
  <c r="A12" i="55" s="1"/>
  <c r="B13" i="55"/>
  <c r="A13" i="55" s="1"/>
  <c r="B14" i="55"/>
  <c r="A14" i="55" s="1"/>
  <c r="B15" i="55"/>
  <c r="A15" i="55" s="1"/>
  <c r="B16" i="55"/>
  <c r="A16" i="55" s="1"/>
  <c r="B17" i="55"/>
  <c r="A17" i="55" s="1"/>
  <c r="B18" i="55"/>
  <c r="A18" i="55" s="1"/>
  <c r="B19" i="55"/>
  <c r="A19" i="55" s="1"/>
  <c r="B20" i="55"/>
  <c r="A20" i="55" s="1"/>
  <c r="B21" i="55"/>
  <c r="A21" i="55" s="1"/>
  <c r="B22" i="55"/>
  <c r="A22" i="55" s="1"/>
  <c r="B23" i="55"/>
  <c r="A23" i="55" s="1"/>
  <c r="B24" i="55"/>
  <c r="A24" i="55" s="1"/>
  <c r="B25" i="55"/>
  <c r="A25" i="55" s="1"/>
  <c r="B26" i="55"/>
  <c r="A26" i="55" s="1"/>
  <c r="B27" i="55"/>
  <c r="A27" i="55" s="1"/>
  <c r="B28" i="55"/>
  <c r="A28" i="55" s="1"/>
  <c r="B29" i="55"/>
  <c r="A29" i="55" s="1"/>
  <c r="B30" i="55"/>
  <c r="A30" i="55" s="1"/>
  <c r="B31" i="55"/>
  <c r="A31" i="55" s="1"/>
  <c r="B32" i="55"/>
  <c r="A32" i="55" s="1"/>
  <c r="B33" i="55"/>
  <c r="A33" i="55" s="1"/>
  <c r="B34" i="55"/>
  <c r="A34" i="55" s="1"/>
  <c r="B35" i="55"/>
  <c r="A35" i="55" s="1"/>
  <c r="B36" i="55"/>
  <c r="A36" i="55" s="1"/>
  <c r="B37" i="55"/>
  <c r="A37" i="55" s="1"/>
  <c r="B38" i="55"/>
  <c r="A38" i="55" s="1"/>
  <c r="B39" i="55"/>
  <c r="A39" i="55" s="1"/>
  <c r="B40" i="55"/>
  <c r="A40" i="55" s="1"/>
  <c r="B41" i="55"/>
  <c r="A41" i="55" s="1"/>
  <c r="B42" i="55"/>
  <c r="A42" i="55" s="1"/>
  <c r="B43" i="55"/>
  <c r="A43" i="55" s="1"/>
  <c r="B44" i="55"/>
  <c r="A44" i="55" s="1"/>
  <c r="B45" i="55"/>
  <c r="A45" i="55" s="1"/>
  <c r="B46" i="55"/>
  <c r="A46" i="55" s="1"/>
  <c r="B47" i="55"/>
  <c r="A47" i="55" s="1"/>
  <c r="B48" i="55"/>
  <c r="A48" i="55" s="1"/>
  <c r="B49" i="55"/>
  <c r="A49" i="55" s="1"/>
  <c r="B50" i="55"/>
  <c r="A50" i="55" s="1"/>
  <c r="B5" i="55"/>
  <c r="C6" i="59"/>
  <c r="D6" i="59"/>
  <c r="C7" i="59"/>
  <c r="D7" i="59"/>
  <c r="C8" i="59"/>
  <c r="D8" i="59"/>
  <c r="C9" i="59"/>
  <c r="D9" i="59"/>
  <c r="C10" i="59"/>
  <c r="D10" i="59"/>
  <c r="C11" i="59"/>
  <c r="D11" i="59"/>
  <c r="C12" i="59"/>
  <c r="D12" i="59"/>
  <c r="C13" i="59"/>
  <c r="D13" i="59"/>
  <c r="C14" i="59"/>
  <c r="D14" i="59"/>
  <c r="C15" i="59"/>
  <c r="D15" i="59"/>
  <c r="C16" i="59"/>
  <c r="D16" i="59"/>
  <c r="C17" i="59"/>
  <c r="D17" i="59"/>
  <c r="C18" i="59"/>
  <c r="D18" i="59"/>
  <c r="C19" i="59"/>
  <c r="D19" i="59"/>
  <c r="C20" i="59"/>
  <c r="D20" i="59"/>
  <c r="C21" i="59"/>
  <c r="D21" i="59"/>
  <c r="C22" i="59"/>
  <c r="D22" i="59"/>
  <c r="C23" i="59"/>
  <c r="D23" i="59"/>
  <c r="C24" i="59"/>
  <c r="D24" i="59"/>
  <c r="C25" i="59"/>
  <c r="D25" i="59"/>
  <c r="C26" i="59"/>
  <c r="D26" i="59"/>
  <c r="C27" i="59"/>
  <c r="D27" i="59"/>
  <c r="C28" i="59"/>
  <c r="D28" i="59"/>
  <c r="C29" i="59"/>
  <c r="D29" i="59"/>
  <c r="C30" i="59"/>
  <c r="D30" i="59"/>
  <c r="C31" i="59"/>
  <c r="D31" i="59"/>
  <c r="C32" i="59"/>
  <c r="D32" i="59"/>
  <c r="C33" i="59"/>
  <c r="D33" i="59"/>
  <c r="C34" i="59"/>
  <c r="D34" i="59"/>
  <c r="C35" i="59"/>
  <c r="D35" i="59"/>
  <c r="C36" i="59"/>
  <c r="D36" i="59"/>
  <c r="C37" i="59"/>
  <c r="D37" i="59"/>
  <c r="C38" i="59"/>
  <c r="D38" i="59"/>
  <c r="C39" i="59"/>
  <c r="D39" i="59"/>
  <c r="C40" i="59"/>
  <c r="D40" i="59"/>
  <c r="C41" i="59"/>
  <c r="D41" i="59"/>
  <c r="C42" i="59"/>
  <c r="D42" i="59"/>
  <c r="C43" i="59"/>
  <c r="D43" i="59"/>
  <c r="C44" i="59"/>
  <c r="D44" i="59"/>
  <c r="C45" i="59"/>
  <c r="D45" i="59"/>
  <c r="C46" i="59"/>
  <c r="D46" i="59"/>
  <c r="C47" i="59"/>
  <c r="D47" i="59"/>
  <c r="C48" i="59"/>
  <c r="D48" i="59"/>
  <c r="C49" i="59"/>
  <c r="D49" i="59"/>
  <c r="C50" i="59"/>
  <c r="D50" i="59"/>
  <c r="D5" i="59"/>
  <c r="C5" i="59"/>
  <c r="C6" i="58"/>
  <c r="D6" i="58"/>
  <c r="C7" i="58"/>
  <c r="D7" i="58"/>
  <c r="C8" i="58"/>
  <c r="D8" i="58"/>
  <c r="C9" i="58"/>
  <c r="D9" i="58"/>
  <c r="C10" i="58"/>
  <c r="D10" i="58"/>
  <c r="C11" i="58"/>
  <c r="D11" i="58"/>
  <c r="C12" i="58"/>
  <c r="D12" i="58"/>
  <c r="C13" i="58"/>
  <c r="D13" i="58"/>
  <c r="C14" i="58"/>
  <c r="D14" i="58"/>
  <c r="C15" i="58"/>
  <c r="D15" i="58"/>
  <c r="C16" i="58"/>
  <c r="D16" i="58"/>
  <c r="C17" i="58"/>
  <c r="D17" i="58"/>
  <c r="C18" i="58"/>
  <c r="D18" i="58"/>
  <c r="C19" i="58"/>
  <c r="D19" i="58"/>
  <c r="C20" i="58"/>
  <c r="D20" i="58"/>
  <c r="C21" i="58"/>
  <c r="D21" i="58"/>
  <c r="C22" i="58"/>
  <c r="D22" i="58"/>
  <c r="C23" i="58"/>
  <c r="D23" i="58"/>
  <c r="C24" i="58"/>
  <c r="D24" i="58"/>
  <c r="C25" i="58"/>
  <c r="D25" i="58"/>
  <c r="C26" i="58"/>
  <c r="D26" i="58"/>
  <c r="C27" i="58"/>
  <c r="D27" i="58"/>
  <c r="C28" i="58"/>
  <c r="D28" i="58"/>
  <c r="C29" i="58"/>
  <c r="D29" i="58"/>
  <c r="C30" i="58"/>
  <c r="D30" i="58"/>
  <c r="C31" i="58"/>
  <c r="D31" i="58"/>
  <c r="C32" i="58"/>
  <c r="D32" i="58"/>
  <c r="C33" i="58"/>
  <c r="D33" i="58"/>
  <c r="C34" i="58"/>
  <c r="D34" i="58"/>
  <c r="C35" i="58"/>
  <c r="D35" i="58"/>
  <c r="C36" i="58"/>
  <c r="D36" i="58"/>
  <c r="C37" i="58"/>
  <c r="D37" i="58"/>
  <c r="C38" i="58"/>
  <c r="D38" i="58"/>
  <c r="C39" i="58"/>
  <c r="D39" i="58"/>
  <c r="C40" i="58"/>
  <c r="D40" i="58"/>
  <c r="C41" i="58"/>
  <c r="D41" i="58"/>
  <c r="C42" i="58"/>
  <c r="D42" i="58"/>
  <c r="C43" i="58"/>
  <c r="D43" i="58"/>
  <c r="C44" i="58"/>
  <c r="D44" i="58"/>
  <c r="C45" i="58"/>
  <c r="D45" i="58"/>
  <c r="C46" i="58"/>
  <c r="D46" i="58"/>
  <c r="C47" i="58"/>
  <c r="D47" i="58"/>
  <c r="C48" i="58"/>
  <c r="D48" i="58"/>
  <c r="C49" i="58"/>
  <c r="D49" i="58"/>
  <c r="C50" i="58"/>
  <c r="D50" i="58"/>
  <c r="D5" i="58"/>
  <c r="C5" i="58"/>
  <c r="D6" i="57"/>
  <c r="D7"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33" i="57"/>
  <c r="D34" i="57"/>
  <c r="D35" i="57"/>
  <c r="D36" i="57"/>
  <c r="D37" i="57"/>
  <c r="D38" i="57"/>
  <c r="D39" i="57"/>
  <c r="D40" i="57"/>
  <c r="D41" i="57"/>
  <c r="D42" i="57"/>
  <c r="D43" i="57"/>
  <c r="D44" i="57"/>
  <c r="D45" i="57"/>
  <c r="D46" i="57"/>
  <c r="D47" i="57"/>
  <c r="D48" i="57"/>
  <c r="D49" i="57"/>
  <c r="D50" i="57"/>
  <c r="D5" i="57"/>
  <c r="C6" i="57"/>
  <c r="C7" i="57"/>
  <c r="C8" i="57"/>
  <c r="C9" i="57"/>
  <c r="C10" i="57"/>
  <c r="C11" i="57"/>
  <c r="C12" i="57"/>
  <c r="C13" i="57"/>
  <c r="C14" i="57"/>
  <c r="C15" i="57"/>
  <c r="C16" i="57"/>
  <c r="C17" i="57"/>
  <c r="C18" i="57"/>
  <c r="C19" i="57"/>
  <c r="C20" i="57"/>
  <c r="C21" i="57"/>
  <c r="C22" i="57"/>
  <c r="C23" i="57"/>
  <c r="C24" i="57"/>
  <c r="C25" i="57"/>
  <c r="C26" i="57"/>
  <c r="C27" i="57"/>
  <c r="C28" i="57"/>
  <c r="C29" i="57"/>
  <c r="C30" i="57"/>
  <c r="C31" i="57"/>
  <c r="C32" i="57"/>
  <c r="C33" i="57"/>
  <c r="C34" i="57"/>
  <c r="C35" i="57"/>
  <c r="C36" i="57"/>
  <c r="C37" i="57"/>
  <c r="C38" i="57"/>
  <c r="C39" i="57"/>
  <c r="C40" i="57"/>
  <c r="C41" i="57"/>
  <c r="C42" i="57"/>
  <c r="C43" i="57"/>
  <c r="C44" i="57"/>
  <c r="C45" i="57"/>
  <c r="C46" i="57"/>
  <c r="C47" i="57"/>
  <c r="C48" i="57"/>
  <c r="C49" i="57"/>
  <c r="C50" i="57"/>
  <c r="C5" i="57"/>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 i="53"/>
  <c r="B6" i="53"/>
  <c r="K206" i="1" s="1"/>
  <c r="T29" i="34" s="1"/>
  <c r="B7" i="53"/>
  <c r="B8" i="53"/>
  <c r="B9" i="53"/>
  <c r="B10" i="53"/>
  <c r="B11" i="53"/>
  <c r="B12" i="53"/>
  <c r="B13" i="53"/>
  <c r="B14" i="53"/>
  <c r="B15" i="53"/>
  <c r="B16" i="53"/>
  <c r="B17" i="53"/>
  <c r="B18" i="53"/>
  <c r="B19" i="53"/>
  <c r="B20" i="53"/>
  <c r="B21" i="53"/>
  <c r="B22" i="53"/>
  <c r="B23" i="53"/>
  <c r="B24" i="53"/>
  <c r="B25" i="53"/>
  <c r="B26" i="53"/>
  <c r="B27" i="53"/>
  <c r="B28" i="53"/>
  <c r="B29" i="53"/>
  <c r="B30" i="53"/>
  <c r="B31" i="53"/>
  <c r="B32" i="53"/>
  <c r="B33" i="53"/>
  <c r="B34" i="53"/>
  <c r="B35" i="53"/>
  <c r="B36" i="53"/>
  <c r="B37" i="53"/>
  <c r="B38" i="53"/>
  <c r="B39" i="53"/>
  <c r="B40" i="53"/>
  <c r="B41" i="53"/>
  <c r="B42" i="53"/>
  <c r="B43" i="53"/>
  <c r="B44" i="53"/>
  <c r="B45" i="53"/>
  <c r="B46" i="53"/>
  <c r="B47" i="53"/>
  <c r="B48" i="53"/>
  <c r="B49" i="53"/>
  <c r="B50" i="53"/>
  <c r="B5" i="53"/>
  <c r="B6" i="54"/>
  <c r="B7" i="54"/>
  <c r="B8" i="54"/>
  <c r="B9" i="54"/>
  <c r="B10" i="54"/>
  <c r="B11" i="54"/>
  <c r="B12" i="54"/>
  <c r="B13" i="54"/>
  <c r="B14" i="54"/>
  <c r="B15" i="54"/>
  <c r="B16" i="54"/>
  <c r="B17" i="54"/>
  <c r="B18" i="54"/>
  <c r="B19" i="54"/>
  <c r="B20" i="54"/>
  <c r="B21" i="54"/>
  <c r="B22" i="54"/>
  <c r="B23" i="54"/>
  <c r="B24" i="54"/>
  <c r="B25" i="54"/>
  <c r="B26" i="54"/>
  <c r="B27" i="54"/>
  <c r="B28" i="54"/>
  <c r="B29" i="54"/>
  <c r="B30" i="54"/>
  <c r="B31" i="54"/>
  <c r="B32" i="54"/>
  <c r="B33" i="54"/>
  <c r="B34" i="54"/>
  <c r="B35" i="54"/>
  <c r="B36" i="54"/>
  <c r="B37" i="54"/>
  <c r="B38" i="54"/>
  <c r="B39" i="54"/>
  <c r="B40" i="54"/>
  <c r="B41" i="54"/>
  <c r="B42" i="54"/>
  <c r="B43" i="54"/>
  <c r="B44" i="54"/>
  <c r="B45" i="54"/>
  <c r="B46" i="54"/>
  <c r="B47" i="54"/>
  <c r="B48" i="54"/>
  <c r="B49" i="54"/>
  <c r="B50" i="54"/>
  <c r="B5" i="54"/>
  <c r="C6" i="54"/>
  <c r="C7" i="54"/>
  <c r="C8" i="54"/>
  <c r="C9" i="54"/>
  <c r="C10" i="54"/>
  <c r="C11" i="54"/>
  <c r="C12" i="54"/>
  <c r="C13" i="54"/>
  <c r="C14" i="54"/>
  <c r="C15" i="54"/>
  <c r="C16" i="54"/>
  <c r="C17" i="54"/>
  <c r="C18" i="54"/>
  <c r="C19" i="54"/>
  <c r="C20" i="54"/>
  <c r="C21" i="54"/>
  <c r="C22" i="54"/>
  <c r="C23" i="54"/>
  <c r="C24" i="54"/>
  <c r="C25" i="54"/>
  <c r="C26" i="54"/>
  <c r="C27" i="54"/>
  <c r="C28" i="54"/>
  <c r="C29" i="54"/>
  <c r="C30" i="54"/>
  <c r="C31" i="54"/>
  <c r="C32" i="54"/>
  <c r="C33" i="54"/>
  <c r="C34" i="54"/>
  <c r="C35" i="54"/>
  <c r="C36" i="54"/>
  <c r="C37" i="54"/>
  <c r="C38" i="54"/>
  <c r="C39" i="54"/>
  <c r="C40" i="54"/>
  <c r="C41" i="54"/>
  <c r="C42" i="54"/>
  <c r="C43" i="54"/>
  <c r="C44" i="54"/>
  <c r="C45" i="54"/>
  <c r="C46" i="54"/>
  <c r="C47" i="54"/>
  <c r="C48" i="54"/>
  <c r="C49" i="54"/>
  <c r="C50" i="54"/>
  <c r="C5" i="54"/>
  <c r="B6" i="52"/>
  <c r="B7" i="52"/>
  <c r="B8" i="52"/>
  <c r="B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3" i="52"/>
  <c r="C44" i="52"/>
  <c r="C45" i="52"/>
  <c r="C46" i="52"/>
  <c r="C47" i="52"/>
  <c r="C48" i="52"/>
  <c r="C49" i="52"/>
  <c r="C50" i="52"/>
  <c r="C5" i="52"/>
  <c r="B6" i="51"/>
  <c r="B7" i="51"/>
  <c r="L198" i="1" s="1"/>
  <c r="U27" i="34" s="1"/>
  <c r="B8" i="51"/>
  <c r="B9" i="51"/>
  <c r="B10" i="5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 i="51"/>
  <c r="B6" i="50"/>
  <c r="B7" i="50"/>
  <c r="K194" i="1" s="1"/>
  <c r="T26" i="34" s="1"/>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 i="50"/>
  <c r="B6" i="49"/>
  <c r="L190" i="1" s="1"/>
  <c r="U25" i="34" s="1"/>
  <c r="B7" i="49"/>
  <c r="B8" i="49"/>
  <c r="B9" i="49"/>
  <c r="B10" i="49"/>
  <c r="B11" i="49"/>
  <c r="B12" i="49"/>
  <c r="B13" i="49"/>
  <c r="B14" i="49"/>
  <c r="B15" i="49"/>
  <c r="B16" i="49"/>
  <c r="B17" i="49"/>
  <c r="B18" i="49"/>
  <c r="B19" i="49"/>
  <c r="B20" i="49"/>
  <c r="B21" i="49"/>
  <c r="B22" i="49"/>
  <c r="B23" i="49"/>
  <c r="B24" i="49"/>
  <c r="B25" i="49"/>
  <c r="B26" i="49"/>
  <c r="B27" i="49"/>
  <c r="B28" i="49"/>
  <c r="B29" i="49"/>
  <c r="B30" i="49"/>
  <c r="B31" i="49"/>
  <c r="B32" i="49"/>
  <c r="B33" i="49"/>
  <c r="B34" i="49"/>
  <c r="B35" i="49"/>
  <c r="B36" i="49"/>
  <c r="B37" i="49"/>
  <c r="B38" i="49"/>
  <c r="B39" i="49"/>
  <c r="B40" i="49"/>
  <c r="B41" i="49"/>
  <c r="B42" i="49"/>
  <c r="B43" i="49"/>
  <c r="B44" i="49"/>
  <c r="B45" i="49"/>
  <c r="B46" i="49"/>
  <c r="B47" i="49"/>
  <c r="B48" i="49"/>
  <c r="B49" i="49"/>
  <c r="B50" i="49"/>
  <c r="B5" i="49"/>
  <c r="C6" i="48"/>
  <c r="D6" i="48"/>
  <c r="E6" i="48"/>
  <c r="C7" i="48"/>
  <c r="D7" i="48"/>
  <c r="E7" i="48"/>
  <c r="C8" i="48"/>
  <c r="D8" i="48"/>
  <c r="E8" i="48"/>
  <c r="C9" i="48"/>
  <c r="D9" i="48"/>
  <c r="E9" i="48"/>
  <c r="C10" i="48"/>
  <c r="D10" i="48"/>
  <c r="E10" i="48"/>
  <c r="C11" i="48"/>
  <c r="D11" i="48"/>
  <c r="E11" i="48"/>
  <c r="C12" i="48"/>
  <c r="D12" i="48"/>
  <c r="E12" i="48"/>
  <c r="C13" i="48"/>
  <c r="D13" i="48"/>
  <c r="E13" i="48"/>
  <c r="C14" i="48"/>
  <c r="D14" i="48"/>
  <c r="E14" i="48"/>
  <c r="C15" i="48"/>
  <c r="D15" i="48"/>
  <c r="E15" i="48"/>
  <c r="C16" i="48"/>
  <c r="D16" i="48"/>
  <c r="E16" i="48"/>
  <c r="C17" i="48"/>
  <c r="D17" i="48"/>
  <c r="E17" i="48"/>
  <c r="C18" i="48"/>
  <c r="D18" i="48"/>
  <c r="E18" i="48"/>
  <c r="C19" i="48"/>
  <c r="D19" i="48"/>
  <c r="E19" i="48"/>
  <c r="C20" i="48"/>
  <c r="D20" i="48"/>
  <c r="E20" i="48"/>
  <c r="C21" i="48"/>
  <c r="D21" i="48"/>
  <c r="E21" i="48"/>
  <c r="C22" i="48"/>
  <c r="D22" i="48"/>
  <c r="E22" i="48"/>
  <c r="C23" i="48"/>
  <c r="D23" i="48"/>
  <c r="E23" i="48"/>
  <c r="C24" i="48"/>
  <c r="D24" i="48"/>
  <c r="E24" i="48"/>
  <c r="C25" i="48"/>
  <c r="D25" i="48"/>
  <c r="E25" i="48"/>
  <c r="C26" i="48"/>
  <c r="D26" i="48"/>
  <c r="E26" i="48"/>
  <c r="C27" i="48"/>
  <c r="D27" i="48"/>
  <c r="E27" i="48"/>
  <c r="C28" i="48"/>
  <c r="D28" i="48"/>
  <c r="E28" i="48"/>
  <c r="C29" i="48"/>
  <c r="D29" i="48"/>
  <c r="E29" i="48"/>
  <c r="C30" i="48"/>
  <c r="D30" i="48"/>
  <c r="E30" i="48"/>
  <c r="C31" i="48"/>
  <c r="D31" i="48"/>
  <c r="E31" i="48"/>
  <c r="C32" i="48"/>
  <c r="D32" i="48"/>
  <c r="E32" i="48"/>
  <c r="C33" i="48"/>
  <c r="D33" i="48"/>
  <c r="E33" i="48"/>
  <c r="C34" i="48"/>
  <c r="D34" i="48"/>
  <c r="E34" i="48"/>
  <c r="C35" i="48"/>
  <c r="D35" i="48"/>
  <c r="E35" i="48"/>
  <c r="C36" i="48"/>
  <c r="D36" i="48"/>
  <c r="E36" i="48"/>
  <c r="C37" i="48"/>
  <c r="D37" i="48"/>
  <c r="E37" i="48"/>
  <c r="C38" i="48"/>
  <c r="D38" i="48"/>
  <c r="E38" i="48"/>
  <c r="C39" i="48"/>
  <c r="D39" i="48"/>
  <c r="E39" i="48"/>
  <c r="C40" i="48"/>
  <c r="D40" i="48"/>
  <c r="E40" i="48"/>
  <c r="C41" i="48"/>
  <c r="D41" i="48"/>
  <c r="E41" i="48"/>
  <c r="C42" i="48"/>
  <c r="D42" i="48"/>
  <c r="E42" i="48"/>
  <c r="C43" i="48"/>
  <c r="D43" i="48"/>
  <c r="E43" i="48"/>
  <c r="C44" i="48"/>
  <c r="D44" i="48"/>
  <c r="E44" i="48"/>
  <c r="C45" i="48"/>
  <c r="D45" i="48"/>
  <c r="E45" i="48"/>
  <c r="C46" i="48"/>
  <c r="D46" i="48"/>
  <c r="E46" i="48"/>
  <c r="C47" i="48"/>
  <c r="D47" i="48"/>
  <c r="E47" i="48"/>
  <c r="C48" i="48"/>
  <c r="D48" i="48"/>
  <c r="E48" i="48"/>
  <c r="C49" i="48"/>
  <c r="D49" i="48"/>
  <c r="E49" i="48"/>
  <c r="C50" i="48"/>
  <c r="D50" i="48"/>
  <c r="E50" i="48"/>
  <c r="B6" i="48"/>
  <c r="L186" i="1" s="1"/>
  <c r="U24" i="34" s="1"/>
  <c r="B7" i="48"/>
  <c r="B8" i="48"/>
  <c r="B9" i="48"/>
  <c r="B10" i="48"/>
  <c r="B11" i="48"/>
  <c r="B12" i="48"/>
  <c r="B13" i="48"/>
  <c r="B14" i="48"/>
  <c r="B15" i="48"/>
  <c r="B16" i="48"/>
  <c r="B17" i="48"/>
  <c r="B18" i="48"/>
  <c r="B19" i="48"/>
  <c r="B20" i="48"/>
  <c r="B21" i="48"/>
  <c r="B22" i="48"/>
  <c r="B23" i="48"/>
  <c r="B24" i="48"/>
  <c r="B25" i="48"/>
  <c r="B26" i="48"/>
  <c r="B27" i="48"/>
  <c r="B28" i="48"/>
  <c r="B29" i="48"/>
  <c r="B30" i="48"/>
  <c r="B31" i="48"/>
  <c r="B32" i="48"/>
  <c r="B33" i="48"/>
  <c r="B34" i="48"/>
  <c r="B35" i="48"/>
  <c r="B36" i="48"/>
  <c r="B37" i="48"/>
  <c r="B38" i="48"/>
  <c r="B39" i="48"/>
  <c r="B40" i="48"/>
  <c r="B41" i="48"/>
  <c r="B42" i="48"/>
  <c r="B43" i="48"/>
  <c r="B44" i="48"/>
  <c r="B45" i="48"/>
  <c r="B46" i="48"/>
  <c r="B47" i="48"/>
  <c r="B48" i="48"/>
  <c r="B49" i="48"/>
  <c r="B50" i="48"/>
  <c r="B5" i="48"/>
  <c r="D5" i="48"/>
  <c r="E5" i="48"/>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33" i="47"/>
  <c r="C34" i="47"/>
  <c r="C35" i="47"/>
  <c r="C36" i="47"/>
  <c r="C37" i="47"/>
  <c r="C38" i="47"/>
  <c r="C39" i="47"/>
  <c r="C40" i="47"/>
  <c r="C41" i="47"/>
  <c r="C42" i="47"/>
  <c r="C43" i="47"/>
  <c r="C44" i="47"/>
  <c r="C45" i="47"/>
  <c r="C46" i="47"/>
  <c r="C47" i="47"/>
  <c r="C48" i="47"/>
  <c r="C49" i="47"/>
  <c r="C50" i="47"/>
  <c r="C5" i="47"/>
  <c r="B6" i="47"/>
  <c r="B7" i="47"/>
  <c r="K180" i="1" s="1"/>
  <c r="T23" i="34" s="1"/>
  <c r="B8" i="47"/>
  <c r="B9" i="47"/>
  <c r="B10" i="47"/>
  <c r="B11" i="47"/>
  <c r="B12" i="47"/>
  <c r="B13" i="47"/>
  <c r="B14" i="47"/>
  <c r="B15" i="47"/>
  <c r="B16" i="47"/>
  <c r="B17" i="47"/>
  <c r="B18" i="47"/>
  <c r="B19" i="47"/>
  <c r="B20" i="47"/>
  <c r="B21" i="47"/>
  <c r="B22" i="47"/>
  <c r="B23" i="47"/>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 i="47"/>
  <c r="B6" i="46"/>
  <c r="L176" i="1" s="1"/>
  <c r="U22" i="34" s="1"/>
  <c r="B7" i="46"/>
  <c r="B8" i="46"/>
  <c r="B9" i="46"/>
  <c r="B10" i="46"/>
  <c r="B11" i="46"/>
  <c r="B12" i="46"/>
  <c r="B13" i="46"/>
  <c r="B14" i="46"/>
  <c r="B15" i="46"/>
  <c r="B16" i="46"/>
  <c r="B17" i="46"/>
  <c r="B18" i="46"/>
  <c r="B19" i="46"/>
  <c r="B20" i="46"/>
  <c r="B21" i="46"/>
  <c r="B22"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 i="46"/>
  <c r="C6" i="45"/>
  <c r="D6" i="45"/>
  <c r="C7" i="45"/>
  <c r="D7" i="45"/>
  <c r="C8" i="45"/>
  <c r="D8" i="45"/>
  <c r="C9" i="45"/>
  <c r="D9" i="45"/>
  <c r="C10" i="45"/>
  <c r="D10" i="45"/>
  <c r="C11" i="45"/>
  <c r="D11" i="45"/>
  <c r="C12" i="45"/>
  <c r="D12" i="45"/>
  <c r="C13" i="45"/>
  <c r="D13" i="45"/>
  <c r="C14" i="45"/>
  <c r="D14" i="45"/>
  <c r="C15" i="45"/>
  <c r="D15" i="45"/>
  <c r="C16" i="45"/>
  <c r="D16" i="45"/>
  <c r="C17" i="45"/>
  <c r="D17" i="45"/>
  <c r="C18" i="45"/>
  <c r="D18" i="45"/>
  <c r="C19" i="45"/>
  <c r="D19" i="45"/>
  <c r="C20" i="45"/>
  <c r="D20" i="45"/>
  <c r="C21" i="45"/>
  <c r="D21" i="45"/>
  <c r="C22" i="45"/>
  <c r="D22" i="45"/>
  <c r="C23" i="45"/>
  <c r="D23" i="45"/>
  <c r="C24" i="45"/>
  <c r="D24" i="45"/>
  <c r="C25" i="45"/>
  <c r="D25" i="45"/>
  <c r="C26" i="45"/>
  <c r="D26" i="45"/>
  <c r="C27" i="45"/>
  <c r="D27" i="45"/>
  <c r="C28" i="45"/>
  <c r="D28" i="45"/>
  <c r="C29" i="45"/>
  <c r="D29" i="45"/>
  <c r="C30" i="45"/>
  <c r="D30" i="45"/>
  <c r="C31" i="45"/>
  <c r="D31" i="45"/>
  <c r="C32" i="45"/>
  <c r="D32" i="45"/>
  <c r="C33" i="45"/>
  <c r="D33" i="45"/>
  <c r="C34" i="45"/>
  <c r="D34" i="45"/>
  <c r="C35" i="45"/>
  <c r="D35" i="45"/>
  <c r="C36" i="45"/>
  <c r="D36" i="45"/>
  <c r="C37" i="45"/>
  <c r="D37" i="45"/>
  <c r="C38" i="45"/>
  <c r="D38" i="45"/>
  <c r="C39" i="45"/>
  <c r="D39" i="45"/>
  <c r="C40" i="45"/>
  <c r="D40" i="45"/>
  <c r="C41" i="45"/>
  <c r="D41" i="45"/>
  <c r="C42" i="45"/>
  <c r="D42" i="45"/>
  <c r="C43" i="45"/>
  <c r="D43" i="45"/>
  <c r="C44" i="45"/>
  <c r="D44" i="45"/>
  <c r="C45" i="45"/>
  <c r="D45" i="45"/>
  <c r="C46" i="45"/>
  <c r="D46" i="45"/>
  <c r="C47" i="45"/>
  <c r="D47" i="45"/>
  <c r="C48" i="45"/>
  <c r="D48" i="45"/>
  <c r="C49" i="45"/>
  <c r="D49" i="45"/>
  <c r="C50" i="45"/>
  <c r="D50" i="45"/>
  <c r="B6" i="45"/>
  <c r="L172" i="1" s="1"/>
  <c r="U21" i="34" s="1"/>
  <c r="B7" i="45"/>
  <c r="B8" i="45"/>
  <c r="B9" i="45"/>
  <c r="B10" i="45"/>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 i="45"/>
  <c r="D5" i="45"/>
  <c r="C5" i="45"/>
  <c r="B6" i="44"/>
  <c r="K168" i="1" s="1"/>
  <c r="J168" i="1" s="1"/>
  <c r="B7" i="44"/>
  <c r="B8" i="44"/>
  <c r="B9" i="44"/>
  <c r="B10" i="44"/>
  <c r="B11" i="44"/>
  <c r="B12" i="44"/>
  <c r="B13" i="44"/>
  <c r="B14" i="44"/>
  <c r="B15" i="44"/>
  <c r="B16" i="44"/>
  <c r="B17" i="44"/>
  <c r="B18" i="44"/>
  <c r="B19" i="44"/>
  <c r="B20" i="44"/>
  <c r="B21" i="44"/>
  <c r="B22" i="44"/>
  <c r="B23" i="44"/>
  <c r="B24" i="44"/>
  <c r="B25" i="44"/>
  <c r="B26" i="44"/>
  <c r="B27" i="44"/>
  <c r="B28" i="44"/>
  <c r="B29" i="44"/>
  <c r="B30" i="44"/>
  <c r="B31" i="44"/>
  <c r="B32" i="44"/>
  <c r="B33" i="44"/>
  <c r="B34" i="44"/>
  <c r="B35" i="44"/>
  <c r="B36" i="44"/>
  <c r="B37" i="44"/>
  <c r="B38" i="44"/>
  <c r="B39" i="44"/>
  <c r="B40" i="44"/>
  <c r="B41" i="44"/>
  <c r="B42" i="44"/>
  <c r="B43" i="44"/>
  <c r="B44" i="44"/>
  <c r="B45" i="44"/>
  <c r="B46" i="44"/>
  <c r="B47" i="44"/>
  <c r="B48" i="44"/>
  <c r="B49" i="44"/>
  <c r="B50" i="44"/>
  <c r="B5" i="44"/>
  <c r="B6" i="43"/>
  <c r="K164" i="1" s="1"/>
  <c r="J164" i="1" s="1"/>
  <c r="B7" i="43"/>
  <c r="B8" i="43"/>
  <c r="B9" i="43"/>
  <c r="B10" i="43"/>
  <c r="B11"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 i="43"/>
  <c r="B6" i="42"/>
  <c r="L160" i="1" s="1"/>
  <c r="U18" i="34" s="1"/>
  <c r="B7" i="42"/>
  <c r="B8" i="42"/>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 i="42"/>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 i="41"/>
  <c r="B6" i="40"/>
  <c r="B7" i="40"/>
  <c r="B8" i="40"/>
  <c r="K152" i="1" s="1"/>
  <c r="T16" i="34" s="1"/>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 i="40"/>
  <c r="B6" i="39"/>
  <c r="B7" i="39"/>
  <c r="B8" i="39"/>
  <c r="B9"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 i="39"/>
  <c r="L146" i="1" s="1"/>
  <c r="U15" i="34" s="1"/>
  <c r="L202" i="1" l="1"/>
  <c r="U28" i="34" s="1"/>
  <c r="K202" i="1"/>
  <c r="T28" i="34" s="1"/>
  <c r="J194" i="1"/>
  <c r="J172" i="1"/>
  <c r="T20" i="34"/>
  <c r="T19" i="34"/>
  <c r="J160" i="1"/>
  <c r="J152" i="1"/>
  <c r="K216" i="1"/>
  <c r="J216" i="1" s="1"/>
  <c r="K215" i="1"/>
  <c r="K217" i="1"/>
  <c r="K220" i="1"/>
  <c r="J220" i="1" s="1"/>
  <c r="A5" i="58"/>
  <c r="K218" i="1"/>
  <c r="A5" i="59"/>
  <c r="K219" i="1"/>
  <c r="A6" i="55"/>
  <c r="A5" i="55"/>
  <c r="B6" i="38"/>
  <c r="B7" i="38"/>
  <c r="B8" i="38"/>
  <c r="B9"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 i="38"/>
  <c r="L142" i="1" s="1"/>
  <c r="U14" i="34" s="1"/>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 i="37"/>
  <c r="K138" i="1" s="1"/>
  <c r="T13" i="34" s="1"/>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 i="36"/>
  <c r="L134" i="1" s="1"/>
  <c r="B6" i="35"/>
  <c r="B7" i="35"/>
  <c r="B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 i="35"/>
  <c r="K130" i="1" s="1"/>
  <c r="C50" i="67"/>
  <c r="C49" i="67"/>
  <c r="C48" i="67"/>
  <c r="C47" i="67"/>
  <c r="C46" i="67"/>
  <c r="C45" i="67"/>
  <c r="C44" i="67"/>
  <c r="C43" i="67"/>
  <c r="C42" i="67"/>
  <c r="C41" i="67"/>
  <c r="C40" i="67"/>
  <c r="C39" i="67"/>
  <c r="C38" i="67"/>
  <c r="C37" i="67"/>
  <c r="C36" i="67"/>
  <c r="C35" i="67"/>
  <c r="C34" i="67"/>
  <c r="C33" i="67"/>
  <c r="C32" i="67"/>
  <c r="C31" i="67"/>
  <c r="C30" i="67"/>
  <c r="C29" i="67"/>
  <c r="C28" i="67"/>
  <c r="C27" i="67"/>
  <c r="C26" i="67"/>
  <c r="C25" i="67"/>
  <c r="C24" i="67"/>
  <c r="C23" i="67"/>
  <c r="C22" i="67"/>
  <c r="C21" i="67"/>
  <c r="C20" i="67"/>
  <c r="C19" i="67"/>
  <c r="C18" i="67"/>
  <c r="C17" i="67"/>
  <c r="C16" i="67"/>
  <c r="C15" i="67"/>
  <c r="C14" i="67"/>
  <c r="C13" i="67"/>
  <c r="C12" i="67"/>
  <c r="C11" i="67"/>
  <c r="C10" i="67"/>
  <c r="C50" i="65"/>
  <c r="C49" i="65"/>
  <c r="C48" i="65"/>
  <c r="C47" i="65"/>
  <c r="C46" i="65"/>
  <c r="C45" i="65"/>
  <c r="C44" i="65"/>
  <c r="C43" i="65"/>
  <c r="C42" i="65"/>
  <c r="C41" i="65"/>
  <c r="C40" i="65"/>
  <c r="C39" i="65"/>
  <c r="C38" i="65"/>
  <c r="C37" i="65"/>
  <c r="C36" i="65"/>
  <c r="C35" i="65"/>
  <c r="C34" i="65"/>
  <c r="C33" i="65"/>
  <c r="C32" i="65"/>
  <c r="C31" i="65"/>
  <c r="C30" i="65"/>
  <c r="C29" i="65"/>
  <c r="C28" i="65"/>
  <c r="C27" i="65"/>
  <c r="C26" i="65"/>
  <c r="C25" i="65"/>
  <c r="C24" i="65"/>
  <c r="C23" i="65"/>
  <c r="C22" i="65"/>
  <c r="C21" i="65"/>
  <c r="C20" i="65"/>
  <c r="C19" i="65"/>
  <c r="C18" i="65"/>
  <c r="C17" i="65"/>
  <c r="C16" i="65"/>
  <c r="C15" i="65"/>
  <c r="C14" i="65"/>
  <c r="C13" i="65"/>
  <c r="C12" i="65"/>
  <c r="C11" i="65"/>
  <c r="C10" i="65"/>
  <c r="C50" i="56"/>
  <c r="C49" i="56"/>
  <c r="C48" i="56"/>
  <c r="C47" i="56"/>
  <c r="C46" i="56"/>
  <c r="C45" i="56"/>
  <c r="C44" i="56"/>
  <c r="C43" i="56"/>
  <c r="C42" i="56"/>
  <c r="C41" i="56"/>
  <c r="C40" i="56"/>
  <c r="C39" i="56"/>
  <c r="C38" i="56"/>
  <c r="C37" i="56"/>
  <c r="C36" i="56"/>
  <c r="C35" i="56"/>
  <c r="C34" i="56"/>
  <c r="C33" i="56"/>
  <c r="C32" i="56"/>
  <c r="C31" i="56"/>
  <c r="C30" i="56"/>
  <c r="C29" i="56"/>
  <c r="C28" i="56"/>
  <c r="C27" i="56"/>
  <c r="C26" i="56"/>
  <c r="C25" i="56"/>
  <c r="C24" i="56"/>
  <c r="C23" i="56"/>
  <c r="C22" i="56"/>
  <c r="C21" i="56"/>
  <c r="C20" i="56"/>
  <c r="C19" i="56"/>
  <c r="C18" i="56"/>
  <c r="C17" i="56"/>
  <c r="C16" i="56"/>
  <c r="C15" i="56"/>
  <c r="C14" i="56"/>
  <c r="C13" i="56"/>
  <c r="C12" i="56"/>
  <c r="C11" i="56"/>
  <c r="C10" i="56"/>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 i="55"/>
  <c r="G2" i="81"/>
  <c r="G2" i="80"/>
  <c r="G2" i="79"/>
  <c r="G2" i="78"/>
  <c r="G2" i="77"/>
  <c r="G2" i="76"/>
  <c r="G2" i="75"/>
  <c r="G2" i="74"/>
  <c r="G2" i="73"/>
  <c r="G2" i="72"/>
  <c r="G2" i="71"/>
  <c r="G2" i="70"/>
  <c r="G2" i="69"/>
  <c r="G2" i="68"/>
  <c r="G2" i="67"/>
  <c r="G2" i="66"/>
  <c r="G2" i="65"/>
  <c r="G2" i="64"/>
  <c r="G2" i="63"/>
  <c r="G2" i="62"/>
  <c r="G2" i="61"/>
  <c r="G2" i="60"/>
  <c r="G2" i="59"/>
  <c r="G2" i="58"/>
  <c r="G2" i="57"/>
  <c r="G2" i="56"/>
  <c r="G2" i="55"/>
  <c r="G2" i="54"/>
  <c r="G2" i="53"/>
  <c r="G2" i="52"/>
  <c r="G2" i="51"/>
  <c r="H2" i="50"/>
  <c r="H2" i="49"/>
  <c r="H2" i="48"/>
  <c r="G2" i="47"/>
  <c r="G2" i="46"/>
  <c r="H2" i="45"/>
  <c r="H2" i="44"/>
  <c r="H2" i="43"/>
  <c r="H2" i="42"/>
  <c r="H2" i="41"/>
  <c r="H2" i="40"/>
  <c r="H2" i="39"/>
  <c r="H2" i="38"/>
  <c r="H2" i="37"/>
  <c r="H2" i="36"/>
  <c r="H2" i="35"/>
  <c r="G1" i="81"/>
  <c r="G1" i="80"/>
  <c r="G1" i="79"/>
  <c r="G1" i="78"/>
  <c r="G1" i="77"/>
  <c r="G1" i="76"/>
  <c r="G1" i="75"/>
  <c r="G1" i="74"/>
  <c r="G1" i="73"/>
  <c r="G1" i="72"/>
  <c r="G1" i="71"/>
  <c r="G1" i="70"/>
  <c r="G1" i="69"/>
  <c r="G1" i="68"/>
  <c r="G1" i="67"/>
  <c r="G1" i="66"/>
  <c r="G1" i="65"/>
  <c r="G1" i="64"/>
  <c r="G1" i="63"/>
  <c r="G1" i="62"/>
  <c r="G1" i="61"/>
  <c r="G1" i="60"/>
  <c r="G1" i="59"/>
  <c r="G1" i="58"/>
  <c r="G1" i="57"/>
  <c r="G1" i="56"/>
  <c r="G1" i="55"/>
  <c r="G1" i="54"/>
  <c r="G1" i="53"/>
  <c r="G1" i="52"/>
  <c r="G1" i="51"/>
  <c r="H1" i="50"/>
  <c r="H1" i="49"/>
  <c r="H1" i="48"/>
  <c r="G1" i="47"/>
  <c r="G1" i="46"/>
  <c r="U12" i="34" l="1"/>
  <c r="J134" i="1"/>
  <c r="J130" i="1"/>
  <c r="T11" i="34"/>
  <c r="K142" i="1"/>
  <c r="T14" i="34" s="1"/>
  <c r="N142" i="1"/>
  <c r="W14" i="34" s="1"/>
  <c r="O130" i="1"/>
  <c r="O243" i="1"/>
  <c r="O242" i="1"/>
  <c r="O241" i="1"/>
  <c r="O240" i="1"/>
  <c r="O239" i="1"/>
  <c r="O238" i="1"/>
  <c r="O237" i="1"/>
  <c r="O236" i="1"/>
  <c r="O235" i="1"/>
  <c r="O234" i="1"/>
  <c r="O233" i="1"/>
  <c r="O232" i="1"/>
  <c r="O230" i="1"/>
  <c r="O229" i="1"/>
  <c r="O228" i="1"/>
  <c r="O227" i="1"/>
  <c r="O226" i="1"/>
  <c r="O225" i="1"/>
  <c r="O224" i="1"/>
  <c r="O223" i="1"/>
  <c r="O222" i="1"/>
  <c r="O221" i="1"/>
  <c r="O220" i="1"/>
  <c r="O219" i="1"/>
  <c r="O218" i="1"/>
  <c r="O217" i="1"/>
  <c r="O216" i="1"/>
  <c r="O210" i="1"/>
  <c r="O206" i="1"/>
  <c r="O202" i="1"/>
  <c r="O198" i="1"/>
  <c r="O194" i="1"/>
  <c r="O190" i="1"/>
  <c r="O186" i="1"/>
  <c r="O180" i="1"/>
  <c r="O176" i="1"/>
  <c r="O172" i="1"/>
  <c r="O168" i="1"/>
  <c r="O164" i="1"/>
  <c r="O160" i="1"/>
  <c r="O156" i="1"/>
  <c r="O152" i="1"/>
  <c r="R121" i="1"/>
  <c r="R122" i="1"/>
  <c r="O146" i="1" l="1"/>
  <c r="O142" i="1"/>
  <c r="O138" i="1"/>
  <c r="O134" i="1"/>
  <c r="O126" i="1"/>
  <c r="A3" i="82"/>
  <c r="A2" i="82"/>
  <c r="A1" i="82"/>
  <c r="F1" i="81"/>
  <c r="F1" i="80"/>
  <c r="F1" i="79"/>
  <c r="F1" i="78"/>
  <c r="F1" i="77"/>
  <c r="F1" i="76"/>
  <c r="F1" i="75"/>
  <c r="F1" i="74"/>
  <c r="F1" i="73"/>
  <c r="F1" i="72"/>
  <c r="F1" i="70"/>
  <c r="F1" i="69"/>
  <c r="F1" i="68"/>
  <c r="F1" i="67"/>
  <c r="F1" i="66"/>
  <c r="F1" i="65"/>
  <c r="F1" i="64"/>
  <c r="F1" i="63"/>
  <c r="F1" i="62"/>
  <c r="F1" i="61"/>
  <c r="F1" i="60"/>
  <c r="F1" i="59"/>
  <c r="F1" i="58"/>
  <c r="F1" i="57"/>
  <c r="F1" i="56"/>
  <c r="F1" i="55"/>
  <c r="F1" i="54"/>
  <c r="F1" i="53"/>
  <c r="F1" i="52"/>
  <c r="F1" i="51"/>
  <c r="G1" i="50"/>
  <c r="G1" i="49"/>
  <c r="G1" i="48"/>
  <c r="F1" i="47"/>
  <c r="F1" i="46"/>
  <c r="G1" i="45"/>
  <c r="G1" i="44"/>
  <c r="G1" i="43"/>
  <c r="G1" i="42"/>
  <c r="G1" i="41"/>
  <c r="G1" i="40"/>
  <c r="G1" i="39"/>
  <c r="G1" i="38"/>
  <c r="G1" i="37"/>
  <c r="G1" i="36"/>
  <c r="G1" i="35"/>
  <c r="A3" i="81" l="1"/>
  <c r="A2" i="81"/>
  <c r="A1" i="81"/>
  <c r="A3" i="80"/>
  <c r="A2" i="80"/>
  <c r="A1" i="80"/>
  <c r="A3" i="79"/>
  <c r="A2" i="79"/>
  <c r="A1" i="79"/>
  <c r="A3" i="78"/>
  <c r="A2" i="78"/>
  <c r="A1" i="78"/>
  <c r="A3" i="77"/>
  <c r="A2" i="77"/>
  <c r="A1" i="77"/>
  <c r="A3" i="76"/>
  <c r="A2" i="76"/>
  <c r="A1" i="76"/>
  <c r="A3" i="75"/>
  <c r="A2" i="75"/>
  <c r="A1" i="75"/>
  <c r="A3" i="74"/>
  <c r="A2" i="74"/>
  <c r="A1" i="74"/>
  <c r="A3" i="73"/>
  <c r="A2" i="73"/>
  <c r="A1" i="73"/>
  <c r="A3" i="72"/>
  <c r="A2" i="72"/>
  <c r="A1" i="72"/>
  <c r="A3" i="71"/>
  <c r="A2" i="71"/>
  <c r="A1" i="71"/>
  <c r="A3" i="70"/>
  <c r="A2" i="70"/>
  <c r="A1" i="70"/>
  <c r="A3" i="69"/>
  <c r="A2" i="69"/>
  <c r="A1" i="69"/>
  <c r="A3" i="68"/>
  <c r="A2" i="68"/>
  <c r="A1" i="68"/>
  <c r="A3" i="67"/>
  <c r="A2" i="67"/>
  <c r="A1" i="67"/>
  <c r="A50" i="66"/>
  <c r="A49" i="66"/>
  <c r="A48" i="66"/>
  <c r="A47" i="66"/>
  <c r="A46" i="66"/>
  <c r="A45" i="66"/>
  <c r="A44" i="66"/>
  <c r="A43" i="66"/>
  <c r="A42" i="66"/>
  <c r="A41" i="66"/>
  <c r="A40" i="66"/>
  <c r="A39" i="66"/>
  <c r="A38" i="66"/>
  <c r="A37" i="66"/>
  <c r="A36" i="66"/>
  <c r="A35" i="66"/>
  <c r="A34" i="66"/>
  <c r="A33" i="66"/>
  <c r="A32" i="66"/>
  <c r="A31" i="66"/>
  <c r="A30" i="66"/>
  <c r="A29" i="66"/>
  <c r="A28" i="66"/>
  <c r="A27" i="66"/>
  <c r="A26" i="66"/>
  <c r="A25" i="66"/>
  <c r="A24" i="66"/>
  <c r="A23" i="66"/>
  <c r="A22" i="66"/>
  <c r="A21" i="66"/>
  <c r="A20" i="66"/>
  <c r="A19" i="66"/>
  <c r="A18" i="66"/>
  <c r="A17" i="66"/>
  <c r="A16" i="66"/>
  <c r="A15" i="66"/>
  <c r="A14" i="66"/>
  <c r="A13" i="66"/>
  <c r="A12" i="66"/>
  <c r="A11" i="66"/>
  <c r="A10" i="66"/>
  <c r="A9" i="66"/>
  <c r="A8" i="66"/>
  <c r="A7" i="66"/>
  <c r="A6" i="66"/>
  <c r="A5" i="66"/>
  <c r="A3" i="66"/>
  <c r="A2" i="66"/>
  <c r="A1" i="66"/>
  <c r="A50" i="65"/>
  <c r="A49" i="65"/>
  <c r="A48" i="65"/>
  <c r="A47" i="65"/>
  <c r="A46" i="65"/>
  <c r="A45" i="65"/>
  <c r="A44" i="65"/>
  <c r="A43" i="65"/>
  <c r="A42" i="65"/>
  <c r="A41" i="65"/>
  <c r="A40" i="65"/>
  <c r="A39" i="65"/>
  <c r="A38" i="65"/>
  <c r="A37" i="65"/>
  <c r="A36" i="65"/>
  <c r="A35" i="65"/>
  <c r="A34" i="65"/>
  <c r="A33" i="65"/>
  <c r="A32" i="65"/>
  <c r="A31" i="65"/>
  <c r="A30" i="65"/>
  <c r="A29" i="65"/>
  <c r="A28" i="65"/>
  <c r="A27" i="65"/>
  <c r="A26" i="65"/>
  <c r="A25" i="65"/>
  <c r="A24" i="65"/>
  <c r="A23" i="65"/>
  <c r="A22" i="65"/>
  <c r="A21" i="65"/>
  <c r="A20" i="65"/>
  <c r="A19" i="65"/>
  <c r="A18" i="65"/>
  <c r="A17" i="65"/>
  <c r="A16" i="65"/>
  <c r="A15" i="65"/>
  <c r="A14" i="65"/>
  <c r="A13" i="65"/>
  <c r="A12" i="65"/>
  <c r="A11" i="65"/>
  <c r="A10" i="65"/>
  <c r="A9" i="65"/>
  <c r="A8" i="65"/>
  <c r="A7" i="65"/>
  <c r="A6" i="65"/>
  <c r="A5" i="65"/>
  <c r="A3" i="65"/>
  <c r="A2" i="65"/>
  <c r="A1" i="65"/>
  <c r="A50" i="64"/>
  <c r="A49" i="64"/>
  <c r="A48" i="64"/>
  <c r="A47" i="64"/>
  <c r="A46" i="64"/>
  <c r="A45" i="64"/>
  <c r="A44" i="64"/>
  <c r="A43" i="64"/>
  <c r="A42" i="64"/>
  <c r="A41" i="64"/>
  <c r="A40" i="64"/>
  <c r="A39" i="64"/>
  <c r="A3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7" i="64"/>
  <c r="A6" i="64"/>
  <c r="A5" i="64"/>
  <c r="A3" i="64"/>
  <c r="A2" i="64"/>
  <c r="A1" i="64"/>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3" i="63"/>
  <c r="A2" i="63"/>
  <c r="A1" i="63"/>
  <c r="A50" i="62"/>
  <c r="A49" i="62"/>
  <c r="A48" i="62"/>
  <c r="A47" i="62"/>
  <c r="A46" i="62"/>
  <c r="A45" i="62"/>
  <c r="A44" i="62"/>
  <c r="A43" i="62"/>
  <c r="A42" i="62"/>
  <c r="A41" i="62"/>
  <c r="A40" i="62"/>
  <c r="A39" i="62"/>
  <c r="A38" i="62"/>
  <c r="A37" i="62"/>
  <c r="A36" i="62"/>
  <c r="A35" i="62"/>
  <c r="A34" i="62"/>
  <c r="A33" i="62"/>
  <c r="A32" i="62"/>
  <c r="A31" i="62"/>
  <c r="A30" i="62"/>
  <c r="A29" i="62"/>
  <c r="A28" i="62"/>
  <c r="A27" i="62"/>
  <c r="A26" i="62"/>
  <c r="A25" i="62"/>
  <c r="A24" i="62"/>
  <c r="A23" i="62"/>
  <c r="A22" i="62"/>
  <c r="A21" i="62"/>
  <c r="A20" i="62"/>
  <c r="A19" i="62"/>
  <c r="A18" i="62"/>
  <c r="A17" i="62"/>
  <c r="A16" i="62"/>
  <c r="A15" i="62"/>
  <c r="A14" i="62"/>
  <c r="A13" i="62"/>
  <c r="A12" i="62"/>
  <c r="A11" i="62"/>
  <c r="A10" i="62"/>
  <c r="A9" i="62"/>
  <c r="A8" i="62"/>
  <c r="A7" i="62"/>
  <c r="A6" i="62"/>
  <c r="A5" i="62"/>
  <c r="A3" i="62"/>
  <c r="C5" i="62" s="1"/>
  <c r="K222" i="1" s="1"/>
  <c r="A2" i="62"/>
  <c r="A1" i="62"/>
  <c r="A50" i="61"/>
  <c r="A49" i="61"/>
  <c r="A48" i="61"/>
  <c r="A47" i="61"/>
  <c r="A46" i="61"/>
  <c r="A45" i="61"/>
  <c r="A44" i="61"/>
  <c r="A43" i="61"/>
  <c r="A42" i="61"/>
  <c r="A41" i="61"/>
  <c r="A40" i="61"/>
  <c r="A39" i="61"/>
  <c r="A38" i="61"/>
  <c r="A37" i="6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A11" i="61"/>
  <c r="A10" i="61"/>
  <c r="A9" i="61"/>
  <c r="A8" i="61"/>
  <c r="A7" i="61"/>
  <c r="A6" i="61"/>
  <c r="A5" i="61"/>
  <c r="A3" i="61"/>
  <c r="A2" i="61"/>
  <c r="A1" i="61"/>
  <c r="A50" i="60"/>
  <c r="A49" i="60"/>
  <c r="A48" i="60"/>
  <c r="A47" i="60"/>
  <c r="A46" i="60"/>
  <c r="A45" i="60"/>
  <c r="A44" i="60"/>
  <c r="A43" i="60"/>
  <c r="A42" i="60"/>
  <c r="A41" i="60"/>
  <c r="A40" i="60"/>
  <c r="A39" i="60"/>
  <c r="A38" i="60"/>
  <c r="A37" i="60"/>
  <c r="A36" i="60"/>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7" i="60"/>
  <c r="A6" i="60"/>
  <c r="A5" i="60"/>
  <c r="A3" i="60"/>
  <c r="A2" i="60"/>
  <c r="A1" i="60"/>
  <c r="A3" i="59"/>
  <c r="A2" i="59"/>
  <c r="A1" i="59"/>
  <c r="A3" i="58"/>
  <c r="A2" i="58"/>
  <c r="A1" i="58"/>
  <c r="A3" i="57"/>
  <c r="A2" i="57"/>
  <c r="A1" i="57"/>
  <c r="A3" i="56"/>
  <c r="A2" i="56"/>
  <c r="A1" i="56"/>
  <c r="A3" i="55"/>
  <c r="A2" i="55"/>
  <c r="A1" i="55"/>
  <c r="A50" i="54"/>
  <c r="A49" i="54"/>
  <c r="A48" i="54"/>
  <c r="A47" i="54"/>
  <c r="A46" i="54"/>
  <c r="A45" i="54"/>
  <c r="A44" i="54"/>
  <c r="A43" i="54"/>
  <c r="A42" i="54"/>
  <c r="A41" i="54"/>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 r="A5" i="54"/>
  <c r="A3" i="54"/>
  <c r="A2" i="54"/>
  <c r="A1" i="54"/>
  <c r="A50" i="53"/>
  <c r="A49" i="53"/>
  <c r="A48" i="53"/>
  <c r="A47" i="53"/>
  <c r="A46" i="53"/>
  <c r="A45" i="53"/>
  <c r="A44" i="53"/>
  <c r="A43" i="53"/>
  <c r="A42" i="53"/>
  <c r="A41" i="53"/>
  <c r="A40" i="53"/>
  <c r="A39" i="53"/>
  <c r="A38" i="53"/>
  <c r="A37" i="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10" i="53"/>
  <c r="A9" i="53"/>
  <c r="A8" i="53"/>
  <c r="A7" i="53"/>
  <c r="A6" i="53"/>
  <c r="A5" i="53"/>
  <c r="A3" i="53"/>
  <c r="A2" i="53"/>
  <c r="A1" i="53"/>
  <c r="A50" i="52"/>
  <c r="A49" i="52"/>
  <c r="A48" i="52"/>
  <c r="A47" i="52"/>
  <c r="A46" i="52"/>
  <c r="A45" i="52"/>
  <c r="A44" i="52"/>
  <c r="A43" i="52"/>
  <c r="A42" i="52"/>
  <c r="A41" i="52"/>
  <c r="A40" i="52"/>
  <c r="A39" i="52"/>
  <c r="A38" i="52"/>
  <c r="A37" i="52"/>
  <c r="A36" i="52"/>
  <c r="A35" i="52"/>
  <c r="A34" i="52"/>
  <c r="A33" i="52"/>
  <c r="A32" i="52"/>
  <c r="A31" i="52"/>
  <c r="A30" i="52"/>
  <c r="A29" i="52"/>
  <c r="A28" i="52"/>
  <c r="A27" i="52"/>
  <c r="A26" i="52"/>
  <c r="A25" i="52"/>
  <c r="A24" i="52"/>
  <c r="A23" i="52"/>
  <c r="A22" i="52"/>
  <c r="A21" i="52"/>
  <c r="A20" i="52"/>
  <c r="A19" i="52"/>
  <c r="A18" i="52"/>
  <c r="A17" i="52"/>
  <c r="A16" i="52"/>
  <c r="A15" i="52"/>
  <c r="A14" i="52"/>
  <c r="A13" i="52"/>
  <c r="A12" i="52"/>
  <c r="A11" i="52"/>
  <c r="A10" i="52"/>
  <c r="A9" i="52"/>
  <c r="A8" i="52"/>
  <c r="A7" i="52"/>
  <c r="A6" i="52"/>
  <c r="A5" i="52"/>
  <c r="A3" i="52"/>
  <c r="A2" i="52"/>
  <c r="A1" i="52"/>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A10" i="51"/>
  <c r="A9" i="51"/>
  <c r="A8" i="51"/>
  <c r="A7" i="51"/>
  <c r="A6" i="51"/>
  <c r="A5" i="51"/>
  <c r="A3" i="51"/>
  <c r="A2" i="51"/>
  <c r="A1" i="51"/>
  <c r="C50" i="50"/>
  <c r="A50" i="50"/>
  <c r="C49" i="50"/>
  <c r="A49" i="50"/>
  <c r="C48" i="50"/>
  <c r="A48" i="50"/>
  <c r="C47" i="50"/>
  <c r="A47" i="50"/>
  <c r="C46" i="50"/>
  <c r="A46" i="50"/>
  <c r="C45" i="50"/>
  <c r="A45" i="50"/>
  <c r="C44" i="50"/>
  <c r="A44" i="50"/>
  <c r="C43" i="50"/>
  <c r="A43" i="50"/>
  <c r="C42" i="50"/>
  <c r="A42" i="50"/>
  <c r="C41" i="50"/>
  <c r="A41" i="50"/>
  <c r="C40" i="50"/>
  <c r="A40" i="50"/>
  <c r="C39" i="50"/>
  <c r="A39" i="50"/>
  <c r="C38" i="50"/>
  <c r="A38" i="50"/>
  <c r="C37" i="50"/>
  <c r="A37" i="50"/>
  <c r="C36" i="50"/>
  <c r="A36" i="50"/>
  <c r="C35" i="50"/>
  <c r="A35" i="50"/>
  <c r="C34" i="50"/>
  <c r="A34" i="50"/>
  <c r="C33" i="50"/>
  <c r="A33" i="50"/>
  <c r="C32" i="50"/>
  <c r="A32" i="50"/>
  <c r="C31" i="50"/>
  <c r="A31" i="50"/>
  <c r="C30" i="50"/>
  <c r="A30" i="50"/>
  <c r="C29" i="50"/>
  <c r="A29" i="50"/>
  <c r="C28" i="50"/>
  <c r="A28" i="50"/>
  <c r="C27" i="50"/>
  <c r="A27" i="50"/>
  <c r="C26" i="50"/>
  <c r="A26" i="50"/>
  <c r="C25" i="50"/>
  <c r="A25" i="50"/>
  <c r="C24" i="50"/>
  <c r="A24" i="50"/>
  <c r="C23" i="50"/>
  <c r="A23" i="50"/>
  <c r="C22" i="50"/>
  <c r="A22" i="50"/>
  <c r="C21" i="50"/>
  <c r="A21" i="50"/>
  <c r="C20" i="50"/>
  <c r="A20" i="50"/>
  <c r="C19" i="50"/>
  <c r="A19" i="50"/>
  <c r="C18" i="50"/>
  <c r="A18" i="50"/>
  <c r="C17" i="50"/>
  <c r="A17" i="50"/>
  <c r="C16" i="50"/>
  <c r="A16" i="50"/>
  <c r="C15" i="50"/>
  <c r="A15" i="50"/>
  <c r="C14" i="50"/>
  <c r="A14" i="50"/>
  <c r="C13" i="50"/>
  <c r="A13" i="50"/>
  <c r="C12" i="50"/>
  <c r="A12" i="50"/>
  <c r="C11" i="50"/>
  <c r="A11" i="50"/>
  <c r="C10" i="50"/>
  <c r="A10" i="50"/>
  <c r="A9" i="50"/>
  <c r="A8" i="50"/>
  <c r="A7" i="50"/>
  <c r="A6" i="50"/>
  <c r="A5" i="50"/>
  <c r="A3" i="50"/>
  <c r="C9" i="50" s="1"/>
  <c r="A2" i="50"/>
  <c r="A1" i="50"/>
  <c r="C50" i="49"/>
  <c r="A50" i="49"/>
  <c r="C49" i="49"/>
  <c r="A49" i="49"/>
  <c r="C48" i="49"/>
  <c r="A48" i="49"/>
  <c r="C47" i="49"/>
  <c r="A47" i="49"/>
  <c r="C46" i="49"/>
  <c r="A46" i="49"/>
  <c r="C45" i="49"/>
  <c r="A45" i="49"/>
  <c r="C44" i="49"/>
  <c r="A44" i="49"/>
  <c r="C43" i="49"/>
  <c r="A43" i="49"/>
  <c r="C42" i="49"/>
  <c r="A42" i="49"/>
  <c r="C41" i="49"/>
  <c r="A41" i="49"/>
  <c r="C40" i="49"/>
  <c r="A40" i="49"/>
  <c r="C39" i="49"/>
  <c r="A39" i="49"/>
  <c r="C38" i="49"/>
  <c r="A38" i="49"/>
  <c r="C37" i="49"/>
  <c r="A37" i="49"/>
  <c r="C36" i="49"/>
  <c r="A36" i="49"/>
  <c r="C35" i="49"/>
  <c r="A35" i="49"/>
  <c r="C34" i="49"/>
  <c r="A34" i="49"/>
  <c r="C33" i="49"/>
  <c r="A33" i="49"/>
  <c r="C32" i="49"/>
  <c r="A32" i="49"/>
  <c r="C31" i="49"/>
  <c r="A31" i="49"/>
  <c r="C30" i="49"/>
  <c r="A30" i="49"/>
  <c r="C29" i="49"/>
  <c r="A29" i="49"/>
  <c r="C28" i="49"/>
  <c r="A28" i="49"/>
  <c r="C27" i="49"/>
  <c r="A27" i="49"/>
  <c r="C26" i="49"/>
  <c r="A26" i="49"/>
  <c r="C25" i="49"/>
  <c r="A25" i="49"/>
  <c r="C24" i="49"/>
  <c r="A24" i="49"/>
  <c r="C23" i="49"/>
  <c r="A23" i="49"/>
  <c r="C22" i="49"/>
  <c r="A22" i="49"/>
  <c r="C21" i="49"/>
  <c r="A21" i="49"/>
  <c r="C20" i="49"/>
  <c r="A20" i="49"/>
  <c r="C19" i="49"/>
  <c r="A19" i="49"/>
  <c r="C18" i="49"/>
  <c r="A18" i="49"/>
  <c r="C17" i="49"/>
  <c r="A17" i="49"/>
  <c r="C16" i="49"/>
  <c r="A16" i="49"/>
  <c r="C15" i="49"/>
  <c r="A15" i="49"/>
  <c r="C14" i="49"/>
  <c r="A14" i="49"/>
  <c r="C13" i="49"/>
  <c r="A13" i="49"/>
  <c r="C12" i="49"/>
  <c r="A12" i="49"/>
  <c r="C11" i="49"/>
  <c r="A11" i="49"/>
  <c r="C10" i="49"/>
  <c r="A10" i="49"/>
  <c r="A9" i="49"/>
  <c r="A8" i="49"/>
  <c r="A7" i="49"/>
  <c r="A6" i="49"/>
  <c r="A5" i="49"/>
  <c r="A3" i="49"/>
  <c r="C9" i="49" s="1"/>
  <c r="A2" i="49"/>
  <c r="A1" i="49"/>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A6" i="48"/>
  <c r="A5" i="48"/>
  <c r="A3" i="48"/>
  <c r="C5" i="48" s="1"/>
  <c r="A2" i="48"/>
  <c r="A1" i="48"/>
  <c r="A50" i="47"/>
  <c r="A49" i="47"/>
  <c r="A48" i="47"/>
  <c r="A47" i="47"/>
  <c r="A46" i="47"/>
  <c r="A45" i="47"/>
  <c r="A44" i="47"/>
  <c r="A43" i="47"/>
  <c r="A42" i="47"/>
  <c r="A41" i="47"/>
  <c r="A40" i="47"/>
  <c r="A39" i="47"/>
  <c r="A38" i="47"/>
  <c r="A37" i="47"/>
  <c r="A36" i="47"/>
  <c r="A35" i="47"/>
  <c r="A34" i="47"/>
  <c r="A33" i="47"/>
  <c r="A32" i="47"/>
  <c r="A31" i="47"/>
  <c r="A30" i="47"/>
  <c r="A29" i="47"/>
  <c r="A28" i="47"/>
  <c r="A27" i="47"/>
  <c r="A26" i="47"/>
  <c r="A25" i="47"/>
  <c r="A24" i="47"/>
  <c r="A23" i="47"/>
  <c r="A22" i="47"/>
  <c r="A21" i="47"/>
  <c r="A20" i="47"/>
  <c r="A19" i="47"/>
  <c r="A18" i="47"/>
  <c r="A17" i="47"/>
  <c r="A16" i="47"/>
  <c r="A15" i="47"/>
  <c r="A14" i="47"/>
  <c r="A13" i="47"/>
  <c r="A12" i="47"/>
  <c r="A11" i="47"/>
  <c r="A10" i="47"/>
  <c r="A9" i="47"/>
  <c r="A8" i="47"/>
  <c r="A7" i="47"/>
  <c r="A6" i="47"/>
  <c r="A5" i="47"/>
  <c r="A3" i="47"/>
  <c r="A2" i="47"/>
  <c r="A1" i="47"/>
  <c r="A50" i="46"/>
  <c r="A49" i="46"/>
  <c r="A48" i="46"/>
  <c r="A47" i="46"/>
  <c r="A46" i="46"/>
  <c r="A45" i="46"/>
  <c r="A44" i="46"/>
  <c r="A43" i="46"/>
  <c r="A42" i="46"/>
  <c r="A41" i="46"/>
  <c r="A40" i="46"/>
  <c r="A39" i="46"/>
  <c r="A38" i="46"/>
  <c r="A37" i="46"/>
  <c r="A36" i="46"/>
  <c r="A35" i="46"/>
  <c r="A34" i="46"/>
  <c r="A33" i="46"/>
  <c r="A32" i="46"/>
  <c r="A31" i="46"/>
  <c r="A30" i="46"/>
  <c r="A29" i="46"/>
  <c r="A28" i="46"/>
  <c r="A27" i="46"/>
  <c r="A26" i="46"/>
  <c r="A25" i="46"/>
  <c r="A24" i="46"/>
  <c r="A23" i="46"/>
  <c r="A22" i="46"/>
  <c r="A21" i="46"/>
  <c r="A20" i="46"/>
  <c r="A19" i="46"/>
  <c r="A18" i="46"/>
  <c r="A17" i="46"/>
  <c r="A16" i="46"/>
  <c r="A15" i="46"/>
  <c r="A14" i="46"/>
  <c r="A13" i="46"/>
  <c r="A12" i="46"/>
  <c r="A11" i="46"/>
  <c r="A10" i="46"/>
  <c r="A9" i="46"/>
  <c r="A8" i="46"/>
  <c r="A7" i="46"/>
  <c r="A6" i="46"/>
  <c r="A5" i="46"/>
  <c r="A3" i="46"/>
  <c r="A2" i="46"/>
  <c r="A1" i="46"/>
  <c r="A50" i="45"/>
  <c r="A49" i="45"/>
  <c r="A48" i="45"/>
  <c r="A47" i="45"/>
  <c r="A46"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6" i="45"/>
  <c r="A5" i="45"/>
  <c r="A3" i="45"/>
  <c r="A2" i="45"/>
  <c r="H1" i="45"/>
  <c r="A1" i="45"/>
  <c r="C50" i="44"/>
  <c r="A50" i="44"/>
  <c r="C49" i="44"/>
  <c r="A49" i="44"/>
  <c r="C48" i="44"/>
  <c r="A48" i="44"/>
  <c r="C47" i="44"/>
  <c r="A47" i="44"/>
  <c r="C46" i="44"/>
  <c r="A46" i="44"/>
  <c r="C45" i="44"/>
  <c r="A45" i="44"/>
  <c r="C44" i="44"/>
  <c r="A44" i="44"/>
  <c r="C43" i="44"/>
  <c r="A43" i="44"/>
  <c r="C42" i="44"/>
  <c r="A42" i="44"/>
  <c r="C41" i="44"/>
  <c r="A41" i="44"/>
  <c r="C40" i="44"/>
  <c r="A40" i="44"/>
  <c r="C39" i="44"/>
  <c r="A39" i="44"/>
  <c r="C38" i="44"/>
  <c r="A38" i="44"/>
  <c r="C37" i="44"/>
  <c r="A37" i="44"/>
  <c r="C36" i="44"/>
  <c r="A36" i="44"/>
  <c r="C35" i="44"/>
  <c r="A35" i="44"/>
  <c r="C34" i="44"/>
  <c r="A34" i="44"/>
  <c r="C33" i="44"/>
  <c r="A33" i="44"/>
  <c r="C32" i="44"/>
  <c r="A32" i="44"/>
  <c r="C31" i="44"/>
  <c r="A31" i="44"/>
  <c r="C30" i="44"/>
  <c r="A30" i="44"/>
  <c r="C29" i="44"/>
  <c r="A29" i="44"/>
  <c r="C28" i="44"/>
  <c r="A28" i="44"/>
  <c r="C27" i="44"/>
  <c r="A27" i="44"/>
  <c r="C26" i="44"/>
  <c r="A26" i="44"/>
  <c r="C25" i="44"/>
  <c r="A25" i="44"/>
  <c r="C24" i="44"/>
  <c r="A24" i="44"/>
  <c r="C23" i="44"/>
  <c r="A23" i="44"/>
  <c r="C22" i="44"/>
  <c r="A22" i="44"/>
  <c r="C21" i="44"/>
  <c r="A21" i="44"/>
  <c r="C20" i="44"/>
  <c r="A20" i="44"/>
  <c r="C19" i="44"/>
  <c r="A19" i="44"/>
  <c r="C18" i="44"/>
  <c r="A18" i="44"/>
  <c r="C17" i="44"/>
  <c r="A17" i="44"/>
  <c r="C16" i="44"/>
  <c r="A16" i="44"/>
  <c r="C15" i="44"/>
  <c r="A15" i="44"/>
  <c r="C14" i="44"/>
  <c r="A14" i="44"/>
  <c r="C13" i="44"/>
  <c r="A13" i="44"/>
  <c r="C12" i="44"/>
  <c r="A12" i="44"/>
  <c r="C11" i="44"/>
  <c r="A11" i="44"/>
  <c r="C10" i="44"/>
  <c r="A10" i="44"/>
  <c r="A9" i="44"/>
  <c r="A8" i="44"/>
  <c r="A7" i="44"/>
  <c r="A6" i="44"/>
  <c r="A5" i="44"/>
  <c r="A3" i="44"/>
  <c r="C9" i="44" s="1"/>
  <c r="A2" i="44"/>
  <c r="H1" i="44"/>
  <c r="A1" i="44"/>
  <c r="C50" i="43"/>
  <c r="A50" i="43"/>
  <c r="C49" i="43"/>
  <c r="A49" i="43"/>
  <c r="C48" i="43"/>
  <c r="A48" i="43"/>
  <c r="C47" i="43"/>
  <c r="A47" i="43"/>
  <c r="C46" i="43"/>
  <c r="A46" i="43"/>
  <c r="C45" i="43"/>
  <c r="A45" i="43"/>
  <c r="C44" i="43"/>
  <c r="A44" i="43"/>
  <c r="C43" i="43"/>
  <c r="A43" i="43"/>
  <c r="C42" i="43"/>
  <c r="A42" i="43"/>
  <c r="C41" i="43"/>
  <c r="A41" i="43"/>
  <c r="C40" i="43"/>
  <c r="A40" i="43"/>
  <c r="C39" i="43"/>
  <c r="A39" i="43"/>
  <c r="C38" i="43"/>
  <c r="A38" i="43"/>
  <c r="C37" i="43"/>
  <c r="A37" i="43"/>
  <c r="C36" i="43"/>
  <c r="A36" i="43"/>
  <c r="C35" i="43"/>
  <c r="A35" i="43"/>
  <c r="C34" i="43"/>
  <c r="A34" i="43"/>
  <c r="C33" i="43"/>
  <c r="A33" i="43"/>
  <c r="C32" i="43"/>
  <c r="A32" i="43"/>
  <c r="C31" i="43"/>
  <c r="A31" i="43"/>
  <c r="C30" i="43"/>
  <c r="A30" i="43"/>
  <c r="C29" i="43"/>
  <c r="A29" i="43"/>
  <c r="C28" i="43"/>
  <c r="A28" i="43"/>
  <c r="C27" i="43"/>
  <c r="A27" i="43"/>
  <c r="C26" i="43"/>
  <c r="A26" i="43"/>
  <c r="C25" i="43"/>
  <c r="A25" i="43"/>
  <c r="C24" i="43"/>
  <c r="A24" i="43"/>
  <c r="C23" i="43"/>
  <c r="A23" i="43"/>
  <c r="C22" i="43"/>
  <c r="A22" i="43"/>
  <c r="C21" i="43"/>
  <c r="A21" i="43"/>
  <c r="C20" i="43"/>
  <c r="A20" i="43"/>
  <c r="C19" i="43"/>
  <c r="A19" i="43"/>
  <c r="C18" i="43"/>
  <c r="A18" i="43"/>
  <c r="C17" i="43"/>
  <c r="A17" i="43"/>
  <c r="C16" i="43"/>
  <c r="A16" i="43"/>
  <c r="C15" i="43"/>
  <c r="A15" i="43"/>
  <c r="C14" i="43"/>
  <c r="A14" i="43"/>
  <c r="C13" i="43"/>
  <c r="A13" i="43"/>
  <c r="C12" i="43"/>
  <c r="A12" i="43"/>
  <c r="C11" i="43"/>
  <c r="A11" i="43"/>
  <c r="C10" i="43"/>
  <c r="A10" i="43"/>
  <c r="A9" i="43"/>
  <c r="A8" i="43"/>
  <c r="A7" i="43"/>
  <c r="A6" i="43"/>
  <c r="A5" i="43"/>
  <c r="A3" i="43"/>
  <c r="C9" i="43" s="1"/>
  <c r="A2" i="43"/>
  <c r="H1" i="43"/>
  <c r="A1" i="43"/>
  <c r="C50" i="42"/>
  <c r="A50" i="42"/>
  <c r="C49" i="42"/>
  <c r="A49" i="42"/>
  <c r="C48" i="42"/>
  <c r="A48" i="42"/>
  <c r="C47" i="42"/>
  <c r="A47" i="42"/>
  <c r="C46" i="42"/>
  <c r="A46" i="42"/>
  <c r="C45" i="42"/>
  <c r="A45" i="42"/>
  <c r="C44" i="42"/>
  <c r="A44" i="42"/>
  <c r="C43" i="42"/>
  <c r="A43" i="42"/>
  <c r="C42" i="42"/>
  <c r="A42" i="42"/>
  <c r="C41" i="42"/>
  <c r="A41" i="42"/>
  <c r="C40" i="42"/>
  <c r="A40" i="42"/>
  <c r="C39" i="42"/>
  <c r="A39" i="42"/>
  <c r="C38" i="42"/>
  <c r="A38" i="42"/>
  <c r="C37" i="42"/>
  <c r="A37" i="42"/>
  <c r="C36" i="42"/>
  <c r="A36" i="42"/>
  <c r="C35" i="42"/>
  <c r="A35" i="42"/>
  <c r="C34" i="42"/>
  <c r="A34" i="42"/>
  <c r="C33" i="42"/>
  <c r="A33" i="42"/>
  <c r="C32" i="42"/>
  <c r="A32" i="42"/>
  <c r="C31" i="42"/>
  <c r="A31" i="42"/>
  <c r="C30" i="42"/>
  <c r="A30" i="42"/>
  <c r="C29" i="42"/>
  <c r="A29" i="42"/>
  <c r="C28" i="42"/>
  <c r="A28" i="42"/>
  <c r="C27" i="42"/>
  <c r="A27" i="42"/>
  <c r="C26" i="42"/>
  <c r="A26" i="42"/>
  <c r="C25" i="42"/>
  <c r="A25" i="42"/>
  <c r="C24" i="42"/>
  <c r="A24" i="42"/>
  <c r="C23" i="42"/>
  <c r="A23" i="42"/>
  <c r="C22" i="42"/>
  <c r="A22" i="42"/>
  <c r="C21" i="42"/>
  <c r="A21" i="42"/>
  <c r="C20" i="42"/>
  <c r="A20" i="42"/>
  <c r="C19" i="42"/>
  <c r="A19" i="42"/>
  <c r="C18" i="42"/>
  <c r="A18" i="42"/>
  <c r="C17" i="42"/>
  <c r="A17" i="42"/>
  <c r="C16" i="42"/>
  <c r="A16" i="42"/>
  <c r="C15" i="42"/>
  <c r="A15" i="42"/>
  <c r="C14" i="42"/>
  <c r="A14" i="42"/>
  <c r="C13" i="42"/>
  <c r="A13" i="42"/>
  <c r="C12" i="42"/>
  <c r="A12" i="42"/>
  <c r="C11" i="42"/>
  <c r="A11" i="42"/>
  <c r="C10" i="42"/>
  <c r="A10" i="42"/>
  <c r="A9" i="42"/>
  <c r="A8" i="42"/>
  <c r="A7" i="42"/>
  <c r="A6" i="42"/>
  <c r="A5" i="42"/>
  <c r="A3" i="42"/>
  <c r="C9" i="42" s="1"/>
  <c r="A2" i="42"/>
  <c r="H1" i="42"/>
  <c r="A1" i="42"/>
  <c r="C50" i="41"/>
  <c r="A50" i="41"/>
  <c r="C49" i="41"/>
  <c r="A49" i="41"/>
  <c r="C48" i="41"/>
  <c r="A48" i="41"/>
  <c r="C47" i="41"/>
  <c r="A47" i="41"/>
  <c r="C46" i="41"/>
  <c r="A46" i="41"/>
  <c r="C45" i="41"/>
  <c r="A45" i="41"/>
  <c r="C44" i="41"/>
  <c r="A44" i="41"/>
  <c r="C43" i="41"/>
  <c r="A43" i="41"/>
  <c r="C42" i="41"/>
  <c r="A42" i="41"/>
  <c r="C41" i="41"/>
  <c r="A41" i="41"/>
  <c r="C40" i="41"/>
  <c r="A40" i="41"/>
  <c r="C39" i="41"/>
  <c r="A39" i="41"/>
  <c r="C38" i="41"/>
  <c r="A38" i="41"/>
  <c r="C37" i="41"/>
  <c r="A37" i="41"/>
  <c r="C36" i="41"/>
  <c r="A36" i="41"/>
  <c r="C35" i="41"/>
  <c r="A35" i="41"/>
  <c r="C34" i="41"/>
  <c r="A34" i="41"/>
  <c r="C33" i="41"/>
  <c r="A33" i="41"/>
  <c r="C32" i="41"/>
  <c r="A32" i="41"/>
  <c r="C31" i="41"/>
  <c r="A31" i="41"/>
  <c r="C30" i="41"/>
  <c r="A30" i="41"/>
  <c r="C29" i="41"/>
  <c r="A29" i="41"/>
  <c r="C28" i="41"/>
  <c r="A28" i="41"/>
  <c r="C27" i="41"/>
  <c r="A27" i="41"/>
  <c r="C26" i="41"/>
  <c r="A26" i="41"/>
  <c r="C25" i="41"/>
  <c r="A25" i="41"/>
  <c r="C24" i="41"/>
  <c r="A24" i="41"/>
  <c r="C23" i="41"/>
  <c r="A23" i="41"/>
  <c r="C22" i="41"/>
  <c r="A22" i="41"/>
  <c r="C21" i="41"/>
  <c r="A21" i="41"/>
  <c r="C20" i="41"/>
  <c r="A20" i="41"/>
  <c r="C19" i="41"/>
  <c r="A19" i="41"/>
  <c r="C18" i="41"/>
  <c r="A18" i="41"/>
  <c r="C17" i="41"/>
  <c r="A17" i="41"/>
  <c r="C16" i="41"/>
  <c r="A16" i="41"/>
  <c r="C15" i="41"/>
  <c r="A15" i="41"/>
  <c r="C14" i="41"/>
  <c r="A14" i="41"/>
  <c r="C13" i="41"/>
  <c r="A13" i="41"/>
  <c r="C12" i="41"/>
  <c r="A12" i="41"/>
  <c r="C11" i="41"/>
  <c r="A11" i="41"/>
  <c r="C10" i="41"/>
  <c r="A10" i="41"/>
  <c r="A9" i="41"/>
  <c r="A8" i="41"/>
  <c r="A7" i="41"/>
  <c r="A6" i="41"/>
  <c r="A5" i="41"/>
  <c r="A3" i="41"/>
  <c r="C9" i="41" s="1"/>
  <c r="A2" i="41"/>
  <c r="H1" i="41"/>
  <c r="A1" i="41"/>
  <c r="C50" i="40"/>
  <c r="A50" i="40"/>
  <c r="C49" i="40"/>
  <c r="A49" i="40"/>
  <c r="C48" i="40"/>
  <c r="A48" i="40"/>
  <c r="C47" i="40"/>
  <c r="A47" i="40"/>
  <c r="C46" i="40"/>
  <c r="A46" i="40"/>
  <c r="C45" i="40"/>
  <c r="A45" i="40"/>
  <c r="C44" i="40"/>
  <c r="A44" i="40"/>
  <c r="C43" i="40"/>
  <c r="A43" i="40"/>
  <c r="C42" i="40"/>
  <c r="A42" i="40"/>
  <c r="C41" i="40"/>
  <c r="A41" i="40"/>
  <c r="C40" i="40"/>
  <c r="A40" i="40"/>
  <c r="C39" i="40"/>
  <c r="A39" i="40"/>
  <c r="C38" i="40"/>
  <c r="A38" i="40"/>
  <c r="C37" i="40"/>
  <c r="A37" i="40"/>
  <c r="C36" i="40"/>
  <c r="A36" i="40"/>
  <c r="C35" i="40"/>
  <c r="A35" i="40"/>
  <c r="C34" i="40"/>
  <c r="A34" i="40"/>
  <c r="C33" i="40"/>
  <c r="A33" i="40"/>
  <c r="C32" i="40"/>
  <c r="A32" i="40"/>
  <c r="C31" i="40"/>
  <c r="A31" i="40"/>
  <c r="C30" i="40"/>
  <c r="A30" i="40"/>
  <c r="C29" i="40"/>
  <c r="A29" i="40"/>
  <c r="C28" i="40"/>
  <c r="A28" i="40"/>
  <c r="C27" i="40"/>
  <c r="A27" i="40"/>
  <c r="C26" i="40"/>
  <c r="A26" i="40"/>
  <c r="C25" i="40"/>
  <c r="A25" i="40"/>
  <c r="C24" i="40"/>
  <c r="A24" i="40"/>
  <c r="C23" i="40"/>
  <c r="A23" i="40"/>
  <c r="C22" i="40"/>
  <c r="A22" i="40"/>
  <c r="C21" i="40"/>
  <c r="A21" i="40"/>
  <c r="C20" i="40"/>
  <c r="A20" i="40"/>
  <c r="C19" i="40"/>
  <c r="A19" i="40"/>
  <c r="C18" i="40"/>
  <c r="A18" i="40"/>
  <c r="C17" i="40"/>
  <c r="A17" i="40"/>
  <c r="C16" i="40"/>
  <c r="A16" i="40"/>
  <c r="C15" i="40"/>
  <c r="A15" i="40"/>
  <c r="C14" i="40"/>
  <c r="A14" i="40"/>
  <c r="C13" i="40"/>
  <c r="A13" i="40"/>
  <c r="C12" i="40"/>
  <c r="A12" i="40"/>
  <c r="C11" i="40"/>
  <c r="A11" i="40"/>
  <c r="C10" i="40"/>
  <c r="A10" i="40"/>
  <c r="A9" i="40"/>
  <c r="A8" i="40"/>
  <c r="A7" i="40"/>
  <c r="A6" i="40"/>
  <c r="A5" i="40"/>
  <c r="A3" i="40"/>
  <c r="C9" i="40" s="1"/>
  <c r="A2" i="40"/>
  <c r="H1" i="40"/>
  <c r="A1" i="40"/>
  <c r="C50" i="39"/>
  <c r="A50" i="39"/>
  <c r="C49" i="39"/>
  <c r="A49" i="39"/>
  <c r="C48" i="39"/>
  <c r="A48" i="39"/>
  <c r="C47" i="39"/>
  <c r="A47" i="39"/>
  <c r="C46" i="39"/>
  <c r="A46" i="39"/>
  <c r="C45" i="39"/>
  <c r="A45" i="39"/>
  <c r="C44" i="39"/>
  <c r="A44" i="39"/>
  <c r="C43" i="39"/>
  <c r="A43" i="39"/>
  <c r="C42" i="39"/>
  <c r="A42" i="39"/>
  <c r="C41" i="39"/>
  <c r="A41" i="39"/>
  <c r="C40" i="39"/>
  <c r="A40" i="39"/>
  <c r="C39" i="39"/>
  <c r="A39" i="39"/>
  <c r="C38" i="39"/>
  <c r="A38" i="39"/>
  <c r="C37" i="39"/>
  <c r="A37" i="39"/>
  <c r="C36" i="39"/>
  <c r="A36" i="39"/>
  <c r="C35" i="39"/>
  <c r="A35" i="39"/>
  <c r="C34" i="39"/>
  <c r="A34" i="39"/>
  <c r="C33" i="39"/>
  <c r="A33" i="39"/>
  <c r="C32" i="39"/>
  <c r="A32" i="39"/>
  <c r="C31" i="39"/>
  <c r="A31" i="39"/>
  <c r="C30" i="39"/>
  <c r="A30" i="39"/>
  <c r="C29" i="39"/>
  <c r="A29" i="39"/>
  <c r="C28" i="39"/>
  <c r="A28" i="39"/>
  <c r="C27" i="39"/>
  <c r="A27" i="39"/>
  <c r="C26" i="39"/>
  <c r="A26" i="39"/>
  <c r="C25" i="39"/>
  <c r="A25" i="39"/>
  <c r="C24" i="39"/>
  <c r="A24" i="39"/>
  <c r="C23" i="39"/>
  <c r="A23" i="39"/>
  <c r="C22" i="39"/>
  <c r="A22" i="39"/>
  <c r="C21" i="39"/>
  <c r="A21" i="39"/>
  <c r="C20" i="39"/>
  <c r="A20" i="39"/>
  <c r="C19" i="39"/>
  <c r="A19" i="39"/>
  <c r="C18" i="39"/>
  <c r="A18" i="39"/>
  <c r="C17" i="39"/>
  <c r="A17" i="39"/>
  <c r="C16" i="39"/>
  <c r="A16" i="39"/>
  <c r="C15" i="39"/>
  <c r="A15" i="39"/>
  <c r="C14" i="39"/>
  <c r="A14" i="39"/>
  <c r="C13" i="39"/>
  <c r="A13" i="39"/>
  <c r="C12" i="39"/>
  <c r="A12" i="39"/>
  <c r="C11" i="39"/>
  <c r="A11" i="39"/>
  <c r="C10" i="39"/>
  <c r="A10" i="39"/>
  <c r="A9" i="39"/>
  <c r="A8" i="39"/>
  <c r="A7" i="39"/>
  <c r="A6" i="39"/>
  <c r="A5" i="39"/>
  <c r="A3" i="39"/>
  <c r="C9" i="39" s="1"/>
  <c r="A2" i="39"/>
  <c r="H1" i="39"/>
  <c r="A1" i="39"/>
  <c r="C50" i="38"/>
  <c r="A50" i="38"/>
  <c r="C49" i="38"/>
  <c r="A49" i="38"/>
  <c r="C48" i="38"/>
  <c r="A48" i="38"/>
  <c r="C47" i="38"/>
  <c r="A47" i="38"/>
  <c r="C46" i="38"/>
  <c r="A46" i="38"/>
  <c r="C45" i="38"/>
  <c r="A45" i="38"/>
  <c r="C44" i="38"/>
  <c r="A44" i="38"/>
  <c r="C43" i="38"/>
  <c r="A43" i="38"/>
  <c r="C42" i="38"/>
  <c r="A42" i="38"/>
  <c r="C41" i="38"/>
  <c r="A41" i="38"/>
  <c r="C40" i="38"/>
  <c r="A40" i="38"/>
  <c r="C39" i="38"/>
  <c r="A39" i="38"/>
  <c r="C38" i="38"/>
  <c r="A38" i="38"/>
  <c r="C37" i="38"/>
  <c r="A37" i="38"/>
  <c r="C36" i="38"/>
  <c r="A36" i="38"/>
  <c r="C35" i="38"/>
  <c r="A35" i="38"/>
  <c r="C34" i="38"/>
  <c r="A34" i="38"/>
  <c r="C33" i="38"/>
  <c r="A33" i="38"/>
  <c r="C32" i="38"/>
  <c r="A32" i="38"/>
  <c r="C31" i="38"/>
  <c r="A31" i="38"/>
  <c r="C30" i="38"/>
  <c r="A30" i="38"/>
  <c r="C29" i="38"/>
  <c r="A29" i="38"/>
  <c r="C28" i="38"/>
  <c r="A28" i="38"/>
  <c r="C27" i="38"/>
  <c r="A27" i="38"/>
  <c r="C26" i="38"/>
  <c r="A26" i="38"/>
  <c r="C25" i="38"/>
  <c r="A25" i="38"/>
  <c r="C24" i="38"/>
  <c r="A24" i="38"/>
  <c r="C23" i="38"/>
  <c r="A23" i="38"/>
  <c r="C22" i="38"/>
  <c r="A22" i="38"/>
  <c r="C21" i="38"/>
  <c r="A21" i="38"/>
  <c r="C20" i="38"/>
  <c r="A20" i="38"/>
  <c r="C19" i="38"/>
  <c r="A19" i="38"/>
  <c r="C18" i="38"/>
  <c r="A18" i="38"/>
  <c r="C17" i="38"/>
  <c r="A17" i="38"/>
  <c r="C16" i="38"/>
  <c r="A16" i="38"/>
  <c r="C15" i="38"/>
  <c r="A15" i="38"/>
  <c r="C14" i="38"/>
  <c r="A14" i="38"/>
  <c r="C13" i="38"/>
  <c r="A13" i="38"/>
  <c r="C12" i="38"/>
  <c r="A12" i="38"/>
  <c r="C11" i="38"/>
  <c r="A11" i="38"/>
  <c r="C10" i="38"/>
  <c r="A10" i="38"/>
  <c r="A9" i="38"/>
  <c r="A8" i="38"/>
  <c r="A7" i="38"/>
  <c r="A6" i="38"/>
  <c r="A5" i="38"/>
  <c r="A3" i="38"/>
  <c r="C9" i="38" s="1"/>
  <c r="A2" i="38"/>
  <c r="H1" i="38"/>
  <c r="A1" i="38"/>
  <c r="C50" i="37"/>
  <c r="A50" i="37"/>
  <c r="C49" i="37"/>
  <c r="A49" i="37"/>
  <c r="C48" i="37"/>
  <c r="A48" i="37"/>
  <c r="C47" i="37"/>
  <c r="A47" i="37"/>
  <c r="C46" i="37"/>
  <c r="A46" i="37"/>
  <c r="C45" i="37"/>
  <c r="A45" i="37"/>
  <c r="C44" i="37"/>
  <c r="A44" i="37"/>
  <c r="C43" i="37"/>
  <c r="A43" i="37"/>
  <c r="C42" i="37"/>
  <c r="A42" i="37"/>
  <c r="C41" i="37"/>
  <c r="A41" i="37"/>
  <c r="C40" i="37"/>
  <c r="A40" i="37"/>
  <c r="C39" i="37"/>
  <c r="A39" i="37"/>
  <c r="C38" i="37"/>
  <c r="A38" i="37"/>
  <c r="C37" i="37"/>
  <c r="A37" i="37"/>
  <c r="C36" i="37"/>
  <c r="A36" i="37"/>
  <c r="C35" i="37"/>
  <c r="A35" i="37"/>
  <c r="C34" i="37"/>
  <c r="A34" i="37"/>
  <c r="C33" i="37"/>
  <c r="A33" i="37"/>
  <c r="C32" i="37"/>
  <c r="A32" i="37"/>
  <c r="C31" i="37"/>
  <c r="A31" i="37"/>
  <c r="C30" i="37"/>
  <c r="A30" i="37"/>
  <c r="C29" i="37"/>
  <c r="A29" i="37"/>
  <c r="C28" i="37"/>
  <c r="A28" i="37"/>
  <c r="C27" i="37"/>
  <c r="A27" i="37"/>
  <c r="C26" i="37"/>
  <c r="A26" i="37"/>
  <c r="C25" i="37"/>
  <c r="A25" i="37"/>
  <c r="C24" i="37"/>
  <c r="A24" i="37"/>
  <c r="C23" i="37"/>
  <c r="A23" i="37"/>
  <c r="C22" i="37"/>
  <c r="A22" i="37"/>
  <c r="C21" i="37"/>
  <c r="A21" i="37"/>
  <c r="C20" i="37"/>
  <c r="A20" i="37"/>
  <c r="C19" i="37"/>
  <c r="A19" i="37"/>
  <c r="C18" i="37"/>
  <c r="A18" i="37"/>
  <c r="C17" i="37"/>
  <c r="A17" i="37"/>
  <c r="C16" i="37"/>
  <c r="A16" i="37"/>
  <c r="C15" i="37"/>
  <c r="A15" i="37"/>
  <c r="C14" i="37"/>
  <c r="A14" i="37"/>
  <c r="C13" i="37"/>
  <c r="A13" i="37"/>
  <c r="C12" i="37"/>
  <c r="A12" i="37"/>
  <c r="C11" i="37"/>
  <c r="A11" i="37"/>
  <c r="C10" i="37"/>
  <c r="A10" i="37"/>
  <c r="A9" i="37"/>
  <c r="A8" i="37"/>
  <c r="A7" i="37"/>
  <c r="A6" i="37"/>
  <c r="A5" i="37"/>
  <c r="A3" i="37"/>
  <c r="C9" i="37" s="1"/>
  <c r="A2" i="37"/>
  <c r="H1" i="37"/>
  <c r="A1" i="37"/>
  <c r="C50" i="36"/>
  <c r="A50" i="36"/>
  <c r="C49" i="36"/>
  <c r="A49" i="36"/>
  <c r="C48" i="36"/>
  <c r="A48" i="36"/>
  <c r="C47" i="36"/>
  <c r="A47" i="36"/>
  <c r="C46" i="36"/>
  <c r="A46" i="36"/>
  <c r="C45" i="36"/>
  <c r="A45" i="36"/>
  <c r="C44" i="36"/>
  <c r="A44" i="36"/>
  <c r="C43" i="36"/>
  <c r="A43" i="36"/>
  <c r="C42" i="36"/>
  <c r="A42" i="36"/>
  <c r="C41" i="36"/>
  <c r="A41" i="36"/>
  <c r="C40" i="36"/>
  <c r="A40" i="36"/>
  <c r="C39" i="36"/>
  <c r="A39" i="36"/>
  <c r="C38" i="36"/>
  <c r="A38" i="36"/>
  <c r="C37" i="36"/>
  <c r="A37" i="36"/>
  <c r="C36" i="36"/>
  <c r="A36" i="36"/>
  <c r="C35" i="36"/>
  <c r="A35" i="36"/>
  <c r="C34" i="36"/>
  <c r="A34" i="36"/>
  <c r="C33" i="36"/>
  <c r="A33" i="36"/>
  <c r="C32" i="36"/>
  <c r="A32" i="36"/>
  <c r="C31" i="36"/>
  <c r="A31" i="36"/>
  <c r="C30" i="36"/>
  <c r="A30" i="36"/>
  <c r="C29" i="36"/>
  <c r="A29" i="36"/>
  <c r="C28" i="36"/>
  <c r="A28" i="36"/>
  <c r="C27" i="36"/>
  <c r="A27" i="36"/>
  <c r="C26" i="36"/>
  <c r="A26" i="36"/>
  <c r="C25" i="36"/>
  <c r="A25" i="36"/>
  <c r="C24" i="36"/>
  <c r="A24" i="36"/>
  <c r="C23" i="36"/>
  <c r="A23" i="36"/>
  <c r="C22" i="36"/>
  <c r="A22" i="36"/>
  <c r="C21" i="36"/>
  <c r="A21" i="36"/>
  <c r="C20" i="36"/>
  <c r="A20" i="36"/>
  <c r="C19" i="36"/>
  <c r="A19" i="36"/>
  <c r="C18" i="36"/>
  <c r="A18" i="36"/>
  <c r="C17" i="36"/>
  <c r="A17" i="36"/>
  <c r="C16" i="36"/>
  <c r="A16" i="36"/>
  <c r="C15" i="36"/>
  <c r="A15" i="36"/>
  <c r="C14" i="36"/>
  <c r="A14" i="36"/>
  <c r="C13" i="36"/>
  <c r="A13" i="36"/>
  <c r="C12" i="36"/>
  <c r="A12" i="36"/>
  <c r="C11" i="36"/>
  <c r="A11" i="36"/>
  <c r="C10" i="36"/>
  <c r="A10" i="36"/>
  <c r="A9" i="36"/>
  <c r="A8" i="36"/>
  <c r="A7" i="36"/>
  <c r="A6" i="36"/>
  <c r="A5" i="36"/>
  <c r="A3" i="36"/>
  <c r="C9" i="36" s="1"/>
  <c r="A2" i="36"/>
  <c r="H1" i="36"/>
  <c r="A1" i="36"/>
  <c r="C50" i="35"/>
  <c r="A50" i="35"/>
  <c r="C49" i="35"/>
  <c r="A49" i="35"/>
  <c r="C48" i="35"/>
  <c r="A48" i="35"/>
  <c r="C47" i="35"/>
  <c r="A47" i="35"/>
  <c r="C46" i="35"/>
  <c r="A46" i="35"/>
  <c r="C45" i="35"/>
  <c r="A45" i="35"/>
  <c r="C44" i="35"/>
  <c r="A44" i="35"/>
  <c r="C43" i="35"/>
  <c r="A43" i="35"/>
  <c r="C42" i="35"/>
  <c r="A42" i="35"/>
  <c r="C41" i="35"/>
  <c r="A41" i="35"/>
  <c r="C40" i="35"/>
  <c r="A40" i="35"/>
  <c r="C39" i="35"/>
  <c r="A39" i="35"/>
  <c r="C38" i="35"/>
  <c r="A38" i="35"/>
  <c r="C37" i="35"/>
  <c r="A37" i="35"/>
  <c r="C36" i="35"/>
  <c r="A36" i="35"/>
  <c r="C35" i="35"/>
  <c r="A35" i="35"/>
  <c r="C34" i="35"/>
  <c r="A34" i="35"/>
  <c r="C33" i="35"/>
  <c r="A33" i="35"/>
  <c r="C32" i="35"/>
  <c r="A32" i="35"/>
  <c r="C31" i="35"/>
  <c r="A31" i="35"/>
  <c r="C30" i="35"/>
  <c r="A30" i="35"/>
  <c r="C29" i="35"/>
  <c r="A29" i="35"/>
  <c r="C28" i="35"/>
  <c r="A28" i="35"/>
  <c r="C27" i="35"/>
  <c r="A27" i="35"/>
  <c r="C26" i="35"/>
  <c r="A26" i="35"/>
  <c r="C25" i="35"/>
  <c r="A25" i="35"/>
  <c r="C24" i="35"/>
  <c r="A24" i="35"/>
  <c r="C23" i="35"/>
  <c r="A23" i="35"/>
  <c r="C22" i="35"/>
  <c r="A22" i="35"/>
  <c r="C21" i="35"/>
  <c r="A21" i="35"/>
  <c r="C20" i="35"/>
  <c r="A20" i="35"/>
  <c r="C19" i="35"/>
  <c r="A19" i="35"/>
  <c r="C18" i="35"/>
  <c r="A18" i="35"/>
  <c r="C17" i="35"/>
  <c r="A17" i="35"/>
  <c r="C16" i="35"/>
  <c r="A16" i="35"/>
  <c r="C15" i="35"/>
  <c r="A15" i="35"/>
  <c r="C14" i="35"/>
  <c r="A14" i="35"/>
  <c r="C13" i="35"/>
  <c r="A13" i="35"/>
  <c r="C12" i="35"/>
  <c r="A12" i="35"/>
  <c r="C11" i="35"/>
  <c r="A11" i="35"/>
  <c r="C10" i="35"/>
  <c r="A10" i="35"/>
  <c r="A9" i="35"/>
  <c r="A8" i="35"/>
  <c r="A7" i="35"/>
  <c r="A6" i="35"/>
  <c r="A5" i="35"/>
  <c r="A3" i="35"/>
  <c r="C9" i="35" s="1"/>
  <c r="A2" i="35"/>
  <c r="H1" i="35"/>
  <c r="A1" i="35"/>
  <c r="C9" i="67" l="1"/>
  <c r="C7" i="67"/>
  <c r="C5" i="67"/>
  <c r="C8" i="67"/>
  <c r="C6" i="67"/>
  <c r="C9" i="65"/>
  <c r="C7" i="65"/>
  <c r="C5" i="65"/>
  <c r="C8" i="65"/>
  <c r="C6" i="65"/>
  <c r="C9" i="56"/>
  <c r="C7" i="56"/>
  <c r="C5" i="56"/>
  <c r="C8" i="56"/>
  <c r="C6" i="56"/>
  <c r="C8" i="50"/>
  <c r="C6" i="50"/>
  <c r="C5" i="50"/>
  <c r="C7" i="50"/>
  <c r="C6" i="42"/>
  <c r="C8" i="42"/>
  <c r="C6" i="43"/>
  <c r="C8" i="43"/>
  <c r="C6" i="44"/>
  <c r="C8" i="44"/>
  <c r="C6" i="49"/>
  <c r="C8" i="49"/>
  <c r="C5" i="42"/>
  <c r="C7" i="42"/>
  <c r="C5" i="43"/>
  <c r="C7" i="43"/>
  <c r="C5" i="44"/>
  <c r="C7" i="44"/>
  <c r="C5" i="49"/>
  <c r="C7" i="49"/>
  <c r="C6" i="38"/>
  <c r="C8" i="38"/>
  <c r="C6" i="39"/>
  <c r="C8" i="39"/>
  <c r="C6" i="40"/>
  <c r="C8" i="40"/>
  <c r="C6" i="41"/>
  <c r="C8" i="41"/>
  <c r="C5" i="38"/>
  <c r="C7" i="38"/>
  <c r="C5" i="39"/>
  <c r="C7" i="39"/>
  <c r="C5" i="40"/>
  <c r="C7" i="40"/>
  <c r="C5" i="41"/>
  <c r="C7" i="41"/>
  <c r="C6" i="36"/>
  <c r="C8" i="36"/>
  <c r="C6" i="37"/>
  <c r="C8" i="37"/>
  <c r="C5" i="36"/>
  <c r="C7" i="36"/>
  <c r="C5" i="37"/>
  <c r="C7" i="37"/>
  <c r="C6" i="35"/>
  <c r="C8" i="35"/>
  <c r="C5" i="35"/>
  <c r="C7" i="35"/>
  <c r="G1" i="10" l="1"/>
  <c r="AC37" i="34"/>
  <c r="AA37" i="34"/>
  <c r="Z37" i="34"/>
  <c r="AC36" i="34"/>
  <c r="AA36" i="34"/>
  <c r="Z36" i="34"/>
  <c r="AC35" i="34"/>
  <c r="AA35" i="34"/>
  <c r="Z35" i="34"/>
  <c r="AC34" i="34"/>
  <c r="AA34" i="34"/>
  <c r="Z34" i="34"/>
  <c r="AC33" i="34"/>
  <c r="AA33" i="34"/>
  <c r="Z33" i="34"/>
  <c r="AC32" i="34"/>
  <c r="AA32" i="34"/>
  <c r="Z32" i="34"/>
  <c r="N32" i="34"/>
  <c r="M32" i="34"/>
  <c r="L32" i="34"/>
  <c r="K32" i="34"/>
  <c r="I32" i="34"/>
  <c r="H32" i="34"/>
  <c r="AC31" i="34"/>
  <c r="AA31" i="34"/>
  <c r="Z31" i="34"/>
  <c r="N31" i="34"/>
  <c r="M31" i="34"/>
  <c r="L31" i="34"/>
  <c r="K31" i="34"/>
  <c r="I31" i="34"/>
  <c r="H31" i="34"/>
  <c r="AC30" i="34"/>
  <c r="AA30" i="34"/>
  <c r="Z30" i="34"/>
  <c r="R30" i="34"/>
  <c r="Q30" i="34"/>
  <c r="N30" i="34"/>
  <c r="M30" i="34"/>
  <c r="L30" i="34"/>
  <c r="K30" i="34"/>
  <c r="I30" i="34"/>
  <c r="H30" i="34"/>
  <c r="AC29" i="34"/>
  <c r="AA29" i="34"/>
  <c r="Z29" i="34"/>
  <c r="R29" i="34"/>
  <c r="Q29" i="34"/>
  <c r="N29" i="34"/>
  <c r="M29" i="34"/>
  <c r="L29" i="34"/>
  <c r="K29" i="34"/>
  <c r="I29" i="34"/>
  <c r="H29" i="34"/>
  <c r="AC28" i="34"/>
  <c r="AA28" i="34"/>
  <c r="Z28" i="34"/>
  <c r="R28" i="34"/>
  <c r="Q28" i="34"/>
  <c r="N28" i="34"/>
  <c r="M28" i="34"/>
  <c r="L28" i="34"/>
  <c r="K28" i="34"/>
  <c r="I28" i="34"/>
  <c r="H28" i="34"/>
  <c r="AC27" i="34"/>
  <c r="AA27" i="34"/>
  <c r="Z27" i="34"/>
  <c r="R27" i="34"/>
  <c r="Q27" i="34"/>
  <c r="N27" i="34"/>
  <c r="M27" i="34"/>
  <c r="L27" i="34"/>
  <c r="K27" i="34"/>
  <c r="I27" i="34"/>
  <c r="H27" i="34"/>
  <c r="AC26" i="34"/>
  <c r="AA26" i="34"/>
  <c r="Z26" i="34"/>
  <c r="R26" i="34"/>
  <c r="Q26" i="34"/>
  <c r="N26" i="34"/>
  <c r="M26" i="34"/>
  <c r="L26" i="34"/>
  <c r="K26" i="34"/>
  <c r="I26" i="34"/>
  <c r="H26" i="34"/>
  <c r="AC25" i="34"/>
  <c r="AA25" i="34"/>
  <c r="Z25" i="34"/>
  <c r="R25" i="34"/>
  <c r="Q25" i="34"/>
  <c r="N25" i="34"/>
  <c r="M25" i="34"/>
  <c r="L25" i="34"/>
  <c r="K25" i="34"/>
  <c r="I25" i="34"/>
  <c r="H25" i="34"/>
  <c r="AC24" i="34"/>
  <c r="AA24" i="34"/>
  <c r="Z24" i="34"/>
  <c r="R24" i="34"/>
  <c r="Q24" i="34"/>
  <c r="N24" i="34"/>
  <c r="M24" i="34"/>
  <c r="L24" i="34"/>
  <c r="K24" i="34"/>
  <c r="I24" i="34"/>
  <c r="H24" i="34"/>
  <c r="AC23" i="34"/>
  <c r="AA23" i="34"/>
  <c r="Z23" i="34"/>
  <c r="R23" i="34"/>
  <c r="Q23" i="34"/>
  <c r="N23" i="34"/>
  <c r="M23" i="34"/>
  <c r="L23" i="34"/>
  <c r="K23" i="34"/>
  <c r="I23" i="34"/>
  <c r="H23" i="34"/>
  <c r="AC22" i="34"/>
  <c r="AA22" i="34"/>
  <c r="Z22" i="34"/>
  <c r="R22" i="34"/>
  <c r="Q22" i="34"/>
  <c r="N22" i="34"/>
  <c r="M22" i="34"/>
  <c r="L22" i="34"/>
  <c r="K22" i="34"/>
  <c r="I22" i="34"/>
  <c r="H22" i="34"/>
  <c r="AC21" i="34"/>
  <c r="AA21" i="34"/>
  <c r="Z21" i="34"/>
  <c r="R21" i="34"/>
  <c r="Q21" i="34"/>
  <c r="K21" i="34"/>
  <c r="I21" i="34"/>
  <c r="H21" i="34"/>
  <c r="AC20" i="34"/>
  <c r="AA20" i="34"/>
  <c r="Z20" i="34"/>
  <c r="R20" i="34"/>
  <c r="Q20" i="34"/>
  <c r="N20" i="34"/>
  <c r="M20" i="34"/>
  <c r="L20" i="34"/>
  <c r="K20" i="34"/>
  <c r="I20" i="34"/>
  <c r="H20" i="34"/>
  <c r="AC19" i="34"/>
  <c r="AA19" i="34"/>
  <c r="Z19" i="34"/>
  <c r="R19" i="34"/>
  <c r="Q19" i="34"/>
  <c r="N19" i="34"/>
  <c r="M19" i="34"/>
  <c r="L19" i="34"/>
  <c r="K19" i="34"/>
  <c r="I19" i="34"/>
  <c r="H19" i="34"/>
  <c r="E19" i="34"/>
  <c r="D19" i="34"/>
  <c r="B19" i="34"/>
  <c r="AC18" i="34"/>
  <c r="AA18" i="34"/>
  <c r="Z18" i="34"/>
  <c r="R18" i="34"/>
  <c r="Q18" i="34"/>
  <c r="N18" i="34"/>
  <c r="M18" i="34"/>
  <c r="L18" i="34"/>
  <c r="K18" i="34"/>
  <c r="I18" i="34"/>
  <c r="H18" i="34"/>
  <c r="E18" i="34"/>
  <c r="D18" i="34"/>
  <c r="B18" i="34"/>
  <c r="AC17" i="34"/>
  <c r="AA17" i="34"/>
  <c r="Z17" i="34"/>
  <c r="R17" i="34"/>
  <c r="Q17" i="34"/>
  <c r="K17" i="34"/>
  <c r="I17" i="34"/>
  <c r="H17" i="34"/>
  <c r="D17" i="34"/>
  <c r="B17" i="34"/>
  <c r="AC16" i="34"/>
  <c r="AA16" i="34"/>
  <c r="Z16" i="34"/>
  <c r="R16" i="34"/>
  <c r="Q16" i="34"/>
  <c r="K16" i="34"/>
  <c r="I16" i="34"/>
  <c r="H16" i="34"/>
  <c r="B16" i="34"/>
  <c r="AC15" i="34"/>
  <c r="AA15" i="34"/>
  <c r="Z15" i="34"/>
  <c r="R15" i="34"/>
  <c r="Q15" i="34"/>
  <c r="N15" i="34"/>
  <c r="M15" i="34"/>
  <c r="L15" i="34"/>
  <c r="K15" i="34"/>
  <c r="I15" i="34"/>
  <c r="H15" i="34"/>
  <c r="B15" i="34"/>
  <c r="AC14" i="34"/>
  <c r="AA14" i="34"/>
  <c r="Z14" i="34"/>
  <c r="R14" i="34"/>
  <c r="Q14" i="34"/>
  <c r="N14" i="34"/>
  <c r="M14" i="34"/>
  <c r="L14" i="34"/>
  <c r="K14" i="34"/>
  <c r="I14" i="34"/>
  <c r="H14" i="34"/>
  <c r="B14" i="34"/>
  <c r="AC13" i="34"/>
  <c r="AA13" i="34"/>
  <c r="Z13" i="34"/>
  <c r="R13" i="34"/>
  <c r="Q13" i="34"/>
  <c r="N13" i="34"/>
  <c r="M13" i="34"/>
  <c r="L13" i="34"/>
  <c r="K13" i="34"/>
  <c r="I13" i="34"/>
  <c r="H13" i="34"/>
  <c r="B13" i="34"/>
  <c r="AC12" i="34"/>
  <c r="AA12" i="34"/>
  <c r="Z12" i="34"/>
  <c r="R12" i="34"/>
  <c r="Q12" i="34"/>
  <c r="N12" i="34"/>
  <c r="M12" i="34"/>
  <c r="L12" i="34"/>
  <c r="K12" i="34"/>
  <c r="I12" i="34"/>
  <c r="H12" i="34"/>
  <c r="B12" i="34"/>
  <c r="AC11" i="34"/>
  <c r="AA11" i="34"/>
  <c r="Z11" i="34"/>
  <c r="R11" i="34"/>
  <c r="Q11" i="34"/>
  <c r="N11" i="34"/>
  <c r="M11" i="34"/>
  <c r="L11" i="34"/>
  <c r="K11" i="34"/>
  <c r="I11" i="34"/>
  <c r="H11" i="34"/>
  <c r="B11" i="34"/>
  <c r="AC10" i="34"/>
  <c r="AA10" i="34"/>
  <c r="Z10" i="34"/>
  <c r="R10" i="34"/>
  <c r="N10" i="34"/>
  <c r="M10" i="34"/>
  <c r="L10" i="34"/>
  <c r="K10" i="34"/>
  <c r="I10" i="34"/>
  <c r="H10" i="34"/>
  <c r="D10" i="34"/>
  <c r="B10" i="34"/>
  <c r="D122" i="1" l="1"/>
  <c r="A3" i="10"/>
  <c r="H1" i="10"/>
  <c r="H2" i="10" l="1"/>
  <c r="S413" i="32"/>
  <c r="N552" i="32"/>
  <c r="S412" i="32"/>
  <c r="N502" i="32"/>
  <c r="S411" i="32"/>
  <c r="N414" i="32"/>
  <c r="S410" i="32"/>
  <c r="N413" i="32"/>
  <c r="S409" i="32"/>
  <c r="N412" i="32"/>
  <c r="S408" i="32"/>
  <c r="N411" i="32"/>
  <c r="S407" i="32"/>
  <c r="N410" i="32"/>
  <c r="S406" i="32"/>
  <c r="N409" i="32"/>
  <c r="S405" i="32"/>
  <c r="N408" i="32"/>
  <c r="S404" i="32"/>
  <c r="N407" i="32"/>
  <c r="S403" i="32"/>
  <c r="N406" i="32"/>
  <c r="S402" i="32"/>
  <c r="N405" i="32"/>
  <c r="S401" i="32"/>
  <c r="N404" i="32"/>
  <c r="S400" i="32"/>
  <c r="N403" i="32"/>
  <c r="S399" i="32"/>
  <c r="N402" i="32"/>
  <c r="S398" i="32"/>
  <c r="N401" i="32"/>
  <c r="S397" i="32"/>
  <c r="N400" i="32"/>
  <c r="S396" i="32"/>
  <c r="N399" i="32"/>
  <c r="S395" i="32"/>
  <c r="N398" i="32"/>
  <c r="S394" i="32"/>
  <c r="N397" i="32"/>
  <c r="S393" i="32"/>
  <c r="N396" i="32"/>
  <c r="S392" i="32"/>
  <c r="N395" i="32"/>
  <c r="S391" i="32"/>
  <c r="N394" i="32"/>
  <c r="S390" i="32"/>
  <c r="N393" i="32"/>
  <c r="S389" i="32"/>
  <c r="N392" i="32"/>
  <c r="S388" i="32"/>
  <c r="N391" i="32"/>
  <c r="S387" i="32"/>
  <c r="N390" i="32"/>
  <c r="S386" i="32"/>
  <c r="N389" i="32"/>
  <c r="S385" i="32"/>
  <c r="N388" i="32"/>
  <c r="S384" i="32"/>
  <c r="N387" i="32"/>
  <c r="S383" i="32"/>
  <c r="N386" i="32"/>
  <c r="S382" i="32"/>
  <c r="N385" i="32"/>
  <c r="S381" i="32"/>
  <c r="N384" i="32"/>
  <c r="S380" i="32"/>
  <c r="N383" i="32"/>
  <c r="S379" i="32"/>
  <c r="N382" i="32"/>
  <c r="S378" i="32"/>
  <c r="N381" i="32"/>
  <c r="S377" i="32"/>
  <c r="N380" i="32"/>
  <c r="S376" i="32"/>
  <c r="N379" i="32"/>
  <c r="S375" i="32"/>
  <c r="N378" i="32"/>
  <c r="S374" i="32"/>
  <c r="N377" i="32"/>
  <c r="S373" i="32"/>
  <c r="N376" i="32"/>
  <c r="S372" i="32"/>
  <c r="N375" i="32"/>
  <c r="S371" i="32"/>
  <c r="N374" i="32"/>
  <c r="S370" i="32"/>
  <c r="N373" i="32"/>
  <c r="S369" i="32"/>
  <c r="N372" i="32"/>
  <c r="S368" i="32"/>
  <c r="N371" i="32"/>
  <c r="S367" i="32"/>
  <c r="N370" i="32"/>
  <c r="S366" i="32"/>
  <c r="N369" i="32"/>
  <c r="S365" i="32"/>
  <c r="N368" i="32"/>
  <c r="S364" i="32"/>
  <c r="N367" i="32"/>
  <c r="S363" i="32"/>
  <c r="N366" i="32"/>
  <c r="S362" i="32"/>
  <c r="N365" i="32"/>
  <c r="S361" i="32"/>
  <c r="N364" i="32"/>
  <c r="S360" i="32"/>
  <c r="N363" i="32"/>
  <c r="S359" i="32"/>
  <c r="N362" i="32"/>
  <c r="S358" i="32"/>
  <c r="N361" i="32"/>
  <c r="S357" i="32"/>
  <c r="N360" i="32"/>
  <c r="S356" i="32"/>
  <c r="N359" i="32"/>
  <c r="S355" i="32"/>
  <c r="N358" i="32"/>
  <c r="S354" i="32"/>
  <c r="N357" i="32"/>
  <c r="S353" i="32"/>
  <c r="N356" i="32"/>
  <c r="S352" i="32"/>
  <c r="N355" i="32"/>
  <c r="S351" i="32"/>
  <c r="N354" i="32"/>
  <c r="S350" i="32"/>
  <c r="N353" i="32"/>
  <c r="S349" i="32"/>
  <c r="N352" i="32"/>
  <c r="S348" i="32"/>
  <c r="N351" i="32"/>
  <c r="S347" i="32"/>
  <c r="N350" i="32"/>
  <c r="S346" i="32"/>
  <c r="N349" i="32"/>
  <c r="S345" i="32"/>
  <c r="N348" i="32"/>
  <c r="S344" i="32"/>
  <c r="N347" i="32"/>
  <c r="S343" i="32"/>
  <c r="N346" i="32"/>
  <c r="S342" i="32"/>
  <c r="N345" i="32"/>
  <c r="S341" i="32"/>
  <c r="N344" i="32"/>
  <c r="S340" i="32"/>
  <c r="N343" i="32"/>
  <c r="S339" i="32"/>
  <c r="N342" i="32"/>
  <c r="S338" i="32"/>
  <c r="N341" i="32"/>
  <c r="S337" i="32"/>
  <c r="N340" i="32"/>
  <c r="S336" i="32"/>
  <c r="N339" i="32"/>
  <c r="S335" i="32"/>
  <c r="N338" i="32"/>
  <c r="S334" i="32"/>
  <c r="N337" i="32"/>
  <c r="S333" i="32"/>
  <c r="N335" i="32"/>
  <c r="S332" i="32"/>
  <c r="N334" i="32"/>
  <c r="S331" i="32"/>
  <c r="N333" i="32"/>
  <c r="S330" i="32"/>
  <c r="N332" i="32"/>
  <c r="S329" i="32"/>
  <c r="N331" i="32"/>
  <c r="S328" i="32"/>
  <c r="N330" i="32"/>
  <c r="S327" i="32"/>
  <c r="N329" i="32"/>
  <c r="S326" i="32"/>
  <c r="N328" i="32"/>
  <c r="S325" i="32"/>
  <c r="N327" i="32"/>
  <c r="S324" i="32"/>
  <c r="N326" i="32"/>
  <c r="S323" i="32"/>
  <c r="N325" i="32"/>
  <c r="S322" i="32"/>
  <c r="N324" i="32"/>
  <c r="S321" i="32"/>
  <c r="N323" i="32"/>
  <c r="S320" i="32"/>
  <c r="N322" i="32"/>
  <c r="S319" i="32"/>
  <c r="N321" i="32"/>
  <c r="S318" i="32"/>
  <c r="N320" i="32"/>
  <c r="S317" i="32"/>
  <c r="N319" i="32"/>
  <c r="S316" i="32"/>
  <c r="N318" i="32"/>
  <c r="S315" i="32"/>
  <c r="N317" i="32"/>
  <c r="S314" i="32"/>
  <c r="N316" i="32"/>
  <c r="S313" i="32"/>
  <c r="N315" i="32"/>
  <c r="S312" i="32"/>
  <c r="N314" i="32"/>
  <c r="S311" i="32"/>
  <c r="N313" i="32"/>
  <c r="S310" i="32"/>
  <c r="N312" i="32"/>
  <c r="S309" i="32"/>
  <c r="N311" i="32"/>
  <c r="S308" i="32"/>
  <c r="N310" i="32"/>
  <c r="S307" i="32"/>
  <c r="N309" i="32"/>
  <c r="S306" i="32"/>
  <c r="N308" i="32"/>
  <c r="S305" i="32"/>
  <c r="N307" i="32"/>
  <c r="S304" i="32"/>
  <c r="N306" i="32"/>
  <c r="S303" i="32"/>
  <c r="N305" i="32"/>
  <c r="S302" i="32"/>
  <c r="N304" i="32"/>
  <c r="S301" i="32"/>
  <c r="N303" i="32"/>
  <c r="S300" i="32"/>
  <c r="N302" i="32"/>
  <c r="S299" i="32"/>
  <c r="N301" i="32"/>
  <c r="S298" i="32"/>
  <c r="N300" i="32"/>
  <c r="S297" i="32"/>
  <c r="N299" i="32"/>
  <c r="S296" i="32"/>
  <c r="N298" i="32"/>
  <c r="S295" i="32"/>
  <c r="N297" i="32"/>
  <c r="S294" i="32"/>
  <c r="N296" i="32"/>
  <c r="S293" i="32"/>
  <c r="N295" i="32"/>
  <c r="S292" i="32"/>
  <c r="N294" i="32"/>
  <c r="S291" i="32"/>
  <c r="N293" i="32"/>
  <c r="S290" i="32"/>
  <c r="N292" i="32"/>
  <c r="S289" i="32"/>
  <c r="N291" i="32"/>
  <c r="S288" i="32"/>
  <c r="N290" i="32"/>
  <c r="S287" i="32"/>
  <c r="N289" i="32"/>
  <c r="S286" i="32"/>
  <c r="N288" i="32"/>
  <c r="S285" i="32"/>
  <c r="N287" i="32"/>
  <c r="S284" i="32"/>
  <c r="N286" i="32"/>
  <c r="S283" i="32"/>
  <c r="N285" i="32"/>
  <c r="S282" i="32"/>
  <c r="N284" i="32"/>
  <c r="S281" i="32"/>
  <c r="N283" i="32"/>
  <c r="S280" i="32"/>
  <c r="N282" i="32"/>
  <c r="S279" i="32"/>
  <c r="N281" i="32"/>
  <c r="S278" i="32"/>
  <c r="N280" i="32"/>
  <c r="S277" i="32"/>
  <c r="N279" i="32"/>
  <c r="S276" i="32"/>
  <c r="N278" i="32"/>
  <c r="S275" i="32"/>
  <c r="N277" i="32"/>
  <c r="S274" i="32"/>
  <c r="N276" i="32"/>
  <c r="S273" i="32"/>
  <c r="N275" i="32"/>
  <c r="S272" i="32"/>
  <c r="N274" i="32"/>
  <c r="S271" i="32"/>
  <c r="N273" i="32"/>
  <c r="S270" i="32"/>
  <c r="N272" i="32"/>
  <c r="S269" i="32"/>
  <c r="N271" i="32"/>
  <c r="S268" i="32"/>
  <c r="N270" i="32"/>
  <c r="S267" i="32"/>
  <c r="N269" i="32"/>
  <c r="S266" i="32"/>
  <c r="N268" i="32"/>
  <c r="S265" i="32"/>
  <c r="N267" i="32"/>
  <c r="S264" i="32"/>
  <c r="N266" i="32"/>
  <c r="S263" i="32"/>
  <c r="N265" i="32"/>
  <c r="S262" i="32"/>
  <c r="N264" i="32"/>
  <c r="S261" i="32"/>
  <c r="N263" i="32"/>
  <c r="S260" i="32"/>
  <c r="N262" i="32"/>
  <c r="S259" i="32"/>
  <c r="N261" i="32"/>
  <c r="S258" i="32"/>
  <c r="N260" i="32"/>
  <c r="S257" i="32"/>
  <c r="N259" i="32"/>
  <c r="S256" i="32"/>
  <c r="N258" i="32"/>
  <c r="S255" i="32"/>
  <c r="N257" i="32"/>
  <c r="S254" i="32"/>
  <c r="N256" i="32"/>
  <c r="S253" i="32"/>
  <c r="N255" i="32"/>
  <c r="S252" i="32"/>
  <c r="N254" i="32"/>
  <c r="S251" i="32"/>
  <c r="N253" i="32"/>
  <c r="S250" i="32"/>
  <c r="N252" i="32"/>
  <c r="S249" i="32"/>
  <c r="N251" i="32"/>
  <c r="S248" i="32"/>
  <c r="N250" i="32"/>
  <c r="S247" i="32"/>
  <c r="N249" i="32"/>
  <c r="S246" i="32"/>
  <c r="N248" i="32"/>
  <c r="S245" i="32"/>
  <c r="N247" i="32"/>
  <c r="S244" i="32"/>
  <c r="N246" i="32"/>
  <c r="S243" i="32"/>
  <c r="N245" i="32"/>
  <c r="S242" i="32"/>
  <c r="N244" i="32"/>
  <c r="S241" i="32"/>
  <c r="N243" i="32"/>
  <c r="S240" i="32"/>
  <c r="N242" i="32"/>
  <c r="S239" i="32"/>
  <c r="N241" i="32"/>
  <c r="S238" i="32"/>
  <c r="N240" i="32"/>
  <c r="S237" i="32"/>
  <c r="N239" i="32"/>
  <c r="S236" i="32"/>
  <c r="N238" i="32"/>
  <c r="S235" i="32"/>
  <c r="N237" i="32"/>
  <c r="S234" i="32"/>
  <c r="N236" i="32"/>
  <c r="S233" i="32"/>
  <c r="N235" i="32"/>
  <c r="S232" i="32"/>
  <c r="N234" i="32"/>
  <c r="S231" i="32"/>
  <c r="N233" i="32"/>
  <c r="S230" i="32"/>
  <c r="N232" i="32"/>
  <c r="S229" i="32"/>
  <c r="N231" i="32"/>
  <c r="S228" i="32"/>
  <c r="N230" i="32"/>
  <c r="S227" i="32"/>
  <c r="N229" i="32"/>
  <c r="S226" i="32"/>
  <c r="N228" i="32"/>
  <c r="S225" i="32"/>
  <c r="N227" i="32"/>
  <c r="S224" i="32"/>
  <c r="N226" i="32"/>
  <c r="S223" i="32"/>
  <c r="N225" i="32"/>
  <c r="S222" i="32"/>
  <c r="N224" i="32"/>
  <c r="S221" i="32"/>
  <c r="N223" i="32"/>
  <c r="S220" i="32"/>
  <c r="N222" i="32"/>
  <c r="S219" i="32"/>
  <c r="N221" i="32"/>
  <c r="S218" i="32"/>
  <c r="N220" i="32"/>
  <c r="S217" i="32"/>
  <c r="N219" i="32"/>
  <c r="S216" i="32"/>
  <c r="N218" i="32"/>
  <c r="S215" i="32"/>
  <c r="N217" i="32"/>
  <c r="S214" i="32"/>
  <c r="N216" i="32"/>
  <c r="S213" i="32"/>
  <c r="N215" i="32"/>
  <c r="S212" i="32"/>
  <c r="N214" i="32"/>
  <c r="S211" i="32"/>
  <c r="N213" i="32"/>
  <c r="S210" i="32"/>
  <c r="N212" i="32"/>
  <c r="S209" i="32"/>
  <c r="N211" i="32"/>
  <c r="S208" i="32"/>
  <c r="N210" i="32"/>
  <c r="S207" i="32"/>
  <c r="N209" i="32"/>
  <c r="S206" i="32"/>
  <c r="N208" i="32"/>
  <c r="S205" i="32"/>
  <c r="N207" i="32"/>
  <c r="S204" i="32"/>
  <c r="N206" i="32"/>
  <c r="S203" i="32"/>
  <c r="N205" i="32"/>
  <c r="S202" i="32"/>
  <c r="N204" i="32"/>
  <c r="S201" i="32"/>
  <c r="N203" i="32"/>
  <c r="S200" i="32"/>
  <c r="N202" i="32"/>
  <c r="S199" i="32"/>
  <c r="N201" i="32"/>
  <c r="S198" i="32"/>
  <c r="N200" i="32"/>
  <c r="S197" i="32"/>
  <c r="N199" i="32"/>
  <c r="S196" i="32"/>
  <c r="N198" i="32"/>
  <c r="S195" i="32"/>
  <c r="N197" i="32"/>
  <c r="S194" i="32"/>
  <c r="N196" i="32"/>
  <c r="S193" i="32"/>
  <c r="N195" i="32"/>
  <c r="S192" i="32"/>
  <c r="N194" i="32"/>
  <c r="S191" i="32"/>
  <c r="N193" i="32"/>
  <c r="S190" i="32"/>
  <c r="N192" i="32"/>
  <c r="S189" i="32"/>
  <c r="N191" i="32"/>
  <c r="S188" i="32"/>
  <c r="N190" i="32"/>
  <c r="S187" i="32"/>
  <c r="N189" i="32"/>
  <c r="S186" i="32"/>
  <c r="N188" i="32"/>
  <c r="S185" i="32"/>
  <c r="N187" i="32"/>
  <c r="S184" i="32"/>
  <c r="N186" i="32"/>
  <c r="S183" i="32"/>
  <c r="N185" i="32"/>
  <c r="S182" i="32"/>
  <c r="N184" i="32"/>
  <c r="S181" i="32"/>
  <c r="N183" i="32"/>
  <c r="S180" i="32"/>
  <c r="N182" i="32"/>
  <c r="S179" i="32"/>
  <c r="N181" i="32"/>
  <c r="S178" i="32"/>
  <c r="N180" i="32"/>
  <c r="S177" i="32"/>
  <c r="N179" i="32"/>
  <c r="S176" i="32"/>
  <c r="N178" i="32"/>
  <c r="S175" i="32"/>
  <c r="N177" i="32"/>
  <c r="S174" i="32"/>
  <c r="N176" i="32"/>
  <c r="S173" i="32"/>
  <c r="N175" i="32"/>
  <c r="S172" i="32"/>
  <c r="N174" i="32"/>
  <c r="S171" i="32"/>
  <c r="N173" i="32"/>
  <c r="S170" i="32"/>
  <c r="N172" i="32"/>
  <c r="S169" i="32"/>
  <c r="N171" i="32"/>
  <c r="S168" i="32"/>
  <c r="N170" i="32"/>
  <c r="S167" i="32"/>
  <c r="N169" i="32"/>
  <c r="S166" i="32"/>
  <c r="N168" i="32"/>
  <c r="S165" i="32"/>
  <c r="N167" i="32"/>
  <c r="S164" i="32"/>
  <c r="N166" i="32"/>
  <c r="S163" i="32"/>
  <c r="N165" i="32"/>
  <c r="S162" i="32"/>
  <c r="N164" i="32"/>
  <c r="S161" i="32"/>
  <c r="N163" i="32"/>
  <c r="S160" i="32"/>
  <c r="N162" i="32"/>
  <c r="S159" i="32"/>
  <c r="N161" i="32"/>
  <c r="S158" i="32"/>
  <c r="N160" i="32"/>
  <c r="S157" i="32"/>
  <c r="N159" i="32"/>
  <c r="S156" i="32"/>
  <c r="N158" i="32"/>
  <c r="S155" i="32"/>
  <c r="N157" i="32"/>
  <c r="S154" i="32"/>
  <c r="N156" i="32"/>
  <c r="S153" i="32"/>
  <c r="N155" i="32"/>
  <c r="S152" i="32"/>
  <c r="N154" i="32"/>
  <c r="S151" i="32"/>
  <c r="N153" i="32"/>
  <c r="S150" i="32"/>
  <c r="N152" i="32"/>
  <c r="S149" i="32"/>
  <c r="N151" i="32"/>
  <c r="S148" i="32"/>
  <c r="N150" i="32"/>
  <c r="S147" i="32"/>
  <c r="N149" i="32"/>
  <c r="S146" i="32"/>
  <c r="N148" i="32"/>
  <c r="S145" i="32"/>
  <c r="N147" i="32"/>
  <c r="S144" i="32"/>
  <c r="N146" i="32"/>
  <c r="S143" i="32"/>
  <c r="N145" i="32"/>
  <c r="S142" i="32"/>
  <c r="N144" i="32"/>
  <c r="S141" i="32"/>
  <c r="N143" i="32"/>
  <c r="S140" i="32"/>
  <c r="N142" i="32"/>
  <c r="S139" i="32"/>
  <c r="N141" i="32"/>
  <c r="S138" i="32"/>
  <c r="N140" i="32"/>
  <c r="S137" i="32"/>
  <c r="N139" i="32"/>
  <c r="S136" i="32"/>
  <c r="N138" i="32"/>
  <c r="S135" i="32"/>
  <c r="N137" i="32"/>
  <c r="S134" i="32"/>
  <c r="N136" i="32"/>
  <c r="S133" i="32"/>
  <c r="N135" i="32"/>
  <c r="S132" i="32"/>
  <c r="N134" i="32"/>
  <c r="S131" i="32"/>
  <c r="N133" i="32"/>
  <c r="S130" i="32"/>
  <c r="N132" i="32"/>
  <c r="S129" i="32"/>
  <c r="N131" i="32"/>
  <c r="S128" i="32"/>
  <c r="N130" i="32"/>
  <c r="S127" i="32"/>
  <c r="N129" i="32"/>
  <c r="S126" i="32"/>
  <c r="N128" i="32"/>
  <c r="S125" i="32"/>
  <c r="N127" i="32"/>
  <c r="S124" i="32"/>
  <c r="N126" i="32"/>
  <c r="S123" i="32"/>
  <c r="N125" i="32"/>
  <c r="S122" i="32"/>
  <c r="N124" i="32"/>
  <c r="S121" i="32"/>
  <c r="N123" i="32"/>
  <c r="S120" i="32"/>
  <c r="N122" i="32"/>
  <c r="S119" i="32"/>
  <c r="N121" i="32"/>
  <c r="S118" i="32"/>
  <c r="N120" i="32"/>
  <c r="S117" i="32"/>
  <c r="N119" i="32"/>
  <c r="S116" i="32"/>
  <c r="N118" i="32"/>
  <c r="S115" i="32"/>
  <c r="N117" i="32"/>
  <c r="S114" i="32"/>
  <c r="N116" i="32"/>
  <c r="S113" i="32"/>
  <c r="N115" i="32"/>
  <c r="S112" i="32"/>
  <c r="N114" i="32"/>
  <c r="S111" i="32"/>
  <c r="N113" i="32"/>
  <c r="S110" i="32"/>
  <c r="N111" i="32"/>
  <c r="S109" i="32"/>
  <c r="N110" i="32"/>
  <c r="S108" i="32"/>
  <c r="N109" i="32"/>
  <c r="S107" i="32"/>
  <c r="N108" i="32"/>
  <c r="S106" i="32"/>
  <c r="N107" i="32"/>
  <c r="S105" i="32"/>
  <c r="N106" i="32"/>
  <c r="S104" i="32"/>
  <c r="N105" i="32"/>
  <c r="S103" i="32"/>
  <c r="N104" i="32"/>
  <c r="S102" i="32"/>
  <c r="N103" i="32"/>
  <c r="S101" i="32"/>
  <c r="N102" i="32"/>
  <c r="S100" i="32"/>
  <c r="N101" i="32"/>
  <c r="S99" i="32"/>
  <c r="N100" i="32"/>
  <c r="S98" i="32"/>
  <c r="N99" i="32"/>
  <c r="S97" i="32"/>
  <c r="N98" i="32"/>
  <c r="S96" i="32"/>
  <c r="N97" i="32"/>
  <c r="H96" i="32"/>
  <c r="S95" i="32"/>
  <c r="N96" i="32"/>
  <c r="H95" i="32"/>
  <c r="S94" i="32"/>
  <c r="N95" i="32"/>
  <c r="H94" i="32"/>
  <c r="S93" i="32"/>
  <c r="N94" i="32"/>
  <c r="H93" i="32"/>
  <c r="S92" i="32"/>
  <c r="N93" i="32"/>
  <c r="H92" i="32"/>
  <c r="S91" i="32"/>
  <c r="N92" i="32"/>
  <c r="H91" i="32"/>
  <c r="S90" i="32"/>
  <c r="N91" i="32"/>
  <c r="H90" i="32"/>
  <c r="S89" i="32"/>
  <c r="N90" i="32"/>
  <c r="H89" i="32"/>
  <c r="S88" i="32"/>
  <c r="N89" i="32"/>
  <c r="H88" i="32"/>
  <c r="S87" i="32"/>
  <c r="N88" i="32"/>
  <c r="H87" i="32"/>
  <c r="S86" i="32"/>
  <c r="N87" i="32"/>
  <c r="H86" i="32"/>
  <c r="S85" i="32"/>
  <c r="N86" i="32"/>
  <c r="H85" i="32"/>
  <c r="S84" i="32"/>
  <c r="N85" i="32"/>
  <c r="H84" i="32"/>
  <c r="S83" i="32"/>
  <c r="N84" i="32"/>
  <c r="H83" i="32"/>
  <c r="S82" i="32"/>
  <c r="N83" i="32"/>
  <c r="H82" i="32"/>
  <c r="S81" i="32"/>
  <c r="N82" i="32"/>
  <c r="H81" i="32"/>
  <c r="S80" i="32"/>
  <c r="N81" i="32"/>
  <c r="H80" i="32"/>
  <c r="S79" i="32"/>
  <c r="N80" i="32"/>
  <c r="H79" i="32"/>
  <c r="S78" i="32"/>
  <c r="N79" i="32"/>
  <c r="H78" i="32"/>
  <c r="S77" i="32"/>
  <c r="N78" i="32"/>
  <c r="H77" i="32"/>
  <c r="S76" i="32"/>
  <c r="N77" i="32"/>
  <c r="H76" i="32"/>
  <c r="S75" i="32"/>
  <c r="N76" i="32"/>
  <c r="H75" i="32"/>
  <c r="S74" i="32"/>
  <c r="N75" i="32"/>
  <c r="H74" i="32"/>
  <c r="S73" i="32"/>
  <c r="N74" i="32"/>
  <c r="H73" i="32"/>
  <c r="S72" i="32"/>
  <c r="N73" i="32"/>
  <c r="H72" i="32"/>
  <c r="S71" i="32"/>
  <c r="N72" i="32"/>
  <c r="H71" i="32"/>
  <c r="S70" i="32"/>
  <c r="N71" i="32"/>
  <c r="H70" i="32"/>
  <c r="S69" i="32"/>
  <c r="N70" i="32"/>
  <c r="H69" i="32"/>
  <c r="S68" i="32"/>
  <c r="N69" i="32"/>
  <c r="H68" i="32"/>
  <c r="S67" i="32"/>
  <c r="N68" i="32"/>
  <c r="H67" i="32"/>
  <c r="S66" i="32"/>
  <c r="N67" i="32"/>
  <c r="H66" i="32"/>
  <c r="S65" i="32"/>
  <c r="N66" i="32"/>
  <c r="H65" i="32"/>
  <c r="S64" i="32"/>
  <c r="N65" i="32"/>
  <c r="H64" i="32"/>
  <c r="S63" i="32"/>
  <c r="N64" i="32"/>
  <c r="H63" i="32"/>
  <c r="S62" i="32"/>
  <c r="N63" i="32"/>
  <c r="H62" i="32"/>
  <c r="S61" i="32"/>
  <c r="N62" i="32"/>
  <c r="H61" i="32"/>
  <c r="S60" i="32"/>
  <c r="N61" i="32"/>
  <c r="H60" i="32"/>
  <c r="S59" i="32"/>
  <c r="N60" i="32"/>
  <c r="H59" i="32"/>
  <c r="S58" i="32"/>
  <c r="N59" i="32"/>
  <c r="H58" i="32"/>
  <c r="S57" i="32"/>
  <c r="N58" i="32"/>
  <c r="H57" i="32"/>
  <c r="S56" i="32"/>
  <c r="N57" i="32"/>
  <c r="H56" i="32"/>
  <c r="S55" i="32"/>
  <c r="N56" i="32"/>
  <c r="H55" i="32"/>
  <c r="S54" i="32"/>
  <c r="N55" i="32"/>
  <c r="H54" i="32"/>
  <c r="S53" i="32"/>
  <c r="N54" i="32"/>
  <c r="H53" i="32"/>
  <c r="S52" i="32"/>
  <c r="N53" i="32"/>
  <c r="H52" i="32"/>
  <c r="S51" i="32"/>
  <c r="N52" i="32"/>
  <c r="H51" i="32"/>
  <c r="S50" i="32"/>
  <c r="N51" i="32"/>
  <c r="H50" i="32"/>
  <c r="S49" i="32"/>
  <c r="N50" i="32"/>
  <c r="H49" i="32"/>
  <c r="S48" i="32"/>
  <c r="N49" i="32"/>
  <c r="H48" i="32"/>
  <c r="S47" i="32"/>
  <c r="N47" i="32"/>
  <c r="H47" i="32"/>
  <c r="S46" i="32"/>
  <c r="N46" i="32"/>
  <c r="H46" i="32"/>
  <c r="S45" i="32"/>
  <c r="N45" i="32"/>
  <c r="H45" i="32"/>
  <c r="S44" i="32"/>
  <c r="N44" i="32"/>
  <c r="H44" i="32"/>
  <c r="S43" i="32"/>
  <c r="N43" i="32"/>
  <c r="H43" i="32"/>
  <c r="S42" i="32"/>
  <c r="N42" i="32"/>
  <c r="H42" i="32"/>
  <c r="S41" i="32"/>
  <c r="N41" i="32"/>
  <c r="H41" i="32"/>
  <c r="S40" i="32"/>
  <c r="N40" i="32"/>
  <c r="H40" i="32"/>
  <c r="S39" i="32"/>
  <c r="N39" i="32"/>
  <c r="H39" i="32"/>
  <c r="S38" i="32"/>
  <c r="N38" i="32"/>
  <c r="H38" i="32"/>
  <c r="S37" i="32"/>
  <c r="N37" i="32"/>
  <c r="H37" i="32"/>
  <c r="S36" i="32"/>
  <c r="N36" i="32"/>
  <c r="H36" i="32"/>
  <c r="S35" i="32"/>
  <c r="N35" i="32"/>
  <c r="H35" i="32"/>
  <c r="S34" i="32"/>
  <c r="N34" i="32"/>
  <c r="H34" i="32"/>
  <c r="S33" i="32"/>
  <c r="N33" i="32"/>
  <c r="H33" i="32"/>
  <c r="S32" i="32"/>
  <c r="N32" i="32"/>
  <c r="H32" i="32"/>
  <c r="S31" i="32"/>
  <c r="N31" i="32"/>
  <c r="H31" i="32"/>
  <c r="S30" i="32"/>
  <c r="N30" i="32"/>
  <c r="H30" i="32"/>
  <c r="S29" i="32"/>
  <c r="N29" i="32"/>
  <c r="H29" i="32"/>
  <c r="S28" i="32"/>
  <c r="N28" i="32"/>
  <c r="H28" i="32"/>
  <c r="S27" i="32"/>
  <c r="N27" i="32"/>
  <c r="H27" i="32"/>
  <c r="S26" i="32"/>
  <c r="N26" i="32"/>
  <c r="H26" i="32"/>
  <c r="S25" i="32"/>
  <c r="N25" i="32"/>
  <c r="H25" i="32"/>
  <c r="S24" i="32"/>
  <c r="N24" i="32"/>
  <c r="H24" i="32"/>
  <c r="S23" i="32"/>
  <c r="N23" i="32"/>
  <c r="H23" i="32"/>
  <c r="S22" i="32"/>
  <c r="N22" i="32"/>
  <c r="H22" i="32"/>
  <c r="S21" i="32"/>
  <c r="N21" i="32"/>
  <c r="H21" i="32"/>
  <c r="S20" i="32"/>
  <c r="N20" i="32"/>
  <c r="H20" i="32"/>
  <c r="S19" i="32"/>
  <c r="N19" i="32"/>
  <c r="H19" i="32"/>
  <c r="S18" i="32"/>
  <c r="N18" i="32"/>
  <c r="H18" i="32"/>
  <c r="S17" i="32"/>
  <c r="N17" i="32"/>
  <c r="H17" i="32"/>
  <c r="S16" i="32"/>
  <c r="N16" i="32"/>
  <c r="H16" i="32"/>
  <c r="S15" i="32"/>
  <c r="N15" i="32"/>
  <c r="H15" i="32"/>
  <c r="S14" i="32"/>
  <c r="N14" i="32"/>
  <c r="H14" i="32"/>
  <c r="S13" i="32"/>
  <c r="N13" i="32"/>
  <c r="H13" i="32"/>
  <c r="S12" i="32"/>
  <c r="N12" i="32"/>
  <c r="H12" i="32"/>
  <c r="S11" i="32"/>
  <c r="N11" i="32"/>
  <c r="H11" i="32"/>
  <c r="S10" i="32"/>
  <c r="N10" i="32"/>
  <c r="H10" i="32"/>
  <c r="S9" i="32"/>
  <c r="N9" i="32"/>
  <c r="H9" i="32"/>
  <c r="S8" i="32"/>
  <c r="N8" i="32"/>
  <c r="H8" i="32"/>
  <c r="S7" i="32"/>
  <c r="N7" i="32"/>
  <c r="H7" i="32"/>
  <c r="S6" i="32"/>
  <c r="N6" i="32"/>
  <c r="H6" i="32"/>
  <c r="S5" i="32"/>
  <c r="N5" i="32"/>
  <c r="H5" i="32"/>
  <c r="S4" i="32"/>
  <c r="N4" i="32"/>
  <c r="H4" i="32"/>
  <c r="S3" i="32"/>
  <c r="N3" i="32"/>
  <c r="H3" i="32"/>
  <c r="S2" i="32"/>
  <c r="N2" i="32"/>
  <c r="H2" i="32"/>
  <c r="H1" i="32"/>
  <c r="C10" i="10" l="1"/>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B27" i="10"/>
  <c r="B28" i="10"/>
  <c r="B29" i="10"/>
  <c r="B30" i="10"/>
  <c r="B31" i="10"/>
  <c r="B32" i="10"/>
  <c r="B33" i="10"/>
  <c r="B34" i="10"/>
  <c r="B35" i="10"/>
  <c r="B36" i="10"/>
  <c r="B37" i="10"/>
  <c r="B38" i="10"/>
  <c r="B39" i="10"/>
  <c r="B40" i="10"/>
  <c r="B41" i="10"/>
  <c r="B42" i="10"/>
  <c r="B43" i="10"/>
  <c r="B44" i="10"/>
  <c r="B45" i="10"/>
  <c r="B46" i="10"/>
  <c r="B47" i="10"/>
  <c r="B48" i="10"/>
  <c r="B49" i="10"/>
  <c r="B50" i="10"/>
  <c r="B6" i="10"/>
  <c r="B7" i="10"/>
  <c r="M126" i="1" s="1"/>
  <c r="V10" i="34" s="1"/>
  <c r="B8" i="10"/>
  <c r="B9" i="10"/>
  <c r="B10" i="10"/>
  <c r="B11" i="10"/>
  <c r="B12" i="10"/>
  <c r="B13" i="10"/>
  <c r="N126" i="1" s="1"/>
  <c r="W10" i="34" s="1"/>
  <c r="B14" i="10"/>
  <c r="B15" i="10"/>
  <c r="B16" i="10"/>
  <c r="B17" i="10"/>
  <c r="B18" i="10"/>
  <c r="B19" i="10"/>
  <c r="B20" i="10"/>
  <c r="B21" i="10"/>
  <c r="B22" i="10"/>
  <c r="B23" i="10"/>
  <c r="B24" i="10"/>
  <c r="B25" i="10"/>
  <c r="B26" i="10"/>
  <c r="B5" i="10"/>
  <c r="L126" i="1" s="1"/>
  <c r="U10" i="34" s="1"/>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 i="10"/>
  <c r="K126" i="1" l="1"/>
  <c r="A2" i="10"/>
  <c r="A1" i="10"/>
  <c r="T10" i="34" l="1"/>
  <c r="J126" i="1"/>
  <c r="C7" i="10"/>
  <c r="C9" i="10"/>
  <c r="C5" i="10"/>
  <c r="C6" i="10"/>
  <c r="C8" i="10"/>
  <c r="AA4" i="1"/>
  <c r="AA3" i="1"/>
  <c r="AA2" i="1"/>
  <c r="R4" i="1"/>
  <c r="R3" i="1"/>
  <c r="S100" i="2"/>
  <c r="S163" i="2"/>
  <c r="S373" i="2"/>
  <c r="S4" i="2"/>
  <c r="S31" i="2"/>
  <c r="S33" i="2"/>
  <c r="S70" i="2"/>
  <c r="S72" i="2"/>
  <c r="S88" i="2"/>
  <c r="S95" i="2"/>
  <c r="S98" i="2"/>
  <c r="S103" i="2"/>
  <c r="S106" i="2"/>
  <c r="S121" i="2"/>
  <c r="S166" i="2"/>
  <c r="S177" i="2"/>
  <c r="S203" i="2"/>
  <c r="S208" i="2"/>
  <c r="S209" i="2"/>
  <c r="S210" i="2"/>
  <c r="S233" i="2"/>
  <c r="S235" i="2"/>
  <c r="S246" i="2"/>
  <c r="S249" i="2"/>
  <c r="S256" i="2"/>
  <c r="S270" i="2"/>
  <c r="S274" i="2"/>
  <c r="S297" i="2"/>
  <c r="S298" i="2"/>
  <c r="S308" i="2"/>
  <c r="S309" i="2"/>
  <c r="S331" i="2"/>
  <c r="S338" i="2"/>
  <c r="S355" i="2"/>
  <c r="S356" i="2"/>
  <c r="S357" i="2"/>
  <c r="S361" i="2"/>
  <c r="S372" i="2"/>
  <c r="S374" i="2"/>
  <c r="S375" i="2"/>
  <c r="S376" i="2"/>
  <c r="S381" i="2"/>
  <c r="S48" i="2"/>
  <c r="S52" i="2"/>
  <c r="S57" i="2"/>
  <c r="S78" i="2"/>
  <c r="S79" i="2"/>
  <c r="S150" i="2"/>
  <c r="S152" i="2"/>
  <c r="S202" i="2"/>
  <c r="S206" i="2"/>
  <c r="S276" i="2"/>
  <c r="S294" i="2"/>
  <c r="S333" i="2"/>
  <c r="S377" i="2"/>
  <c r="S34" i="2"/>
  <c r="S49" i="2"/>
  <c r="S54" i="2"/>
  <c r="S58" i="2"/>
  <c r="S60" i="2"/>
  <c r="S61" i="2"/>
  <c r="S62" i="2"/>
  <c r="S118" i="2"/>
  <c r="S123" i="2"/>
  <c r="S127" i="2"/>
  <c r="S157" i="2"/>
  <c r="S181" i="2"/>
  <c r="S222" i="2"/>
  <c r="S231" i="2"/>
  <c r="S234" i="2"/>
  <c r="S275" i="2"/>
  <c r="S280" i="2"/>
  <c r="S319" i="2"/>
  <c r="S321" i="2"/>
  <c r="S349" i="2"/>
  <c r="S364" i="2"/>
  <c r="S401" i="2"/>
  <c r="S409" i="2"/>
  <c r="S2" i="2"/>
  <c r="S6" i="2"/>
  <c r="S83" i="2"/>
  <c r="S94" i="2"/>
  <c r="S122" i="2"/>
  <c r="S124" i="2"/>
  <c r="S125" i="2"/>
  <c r="S153" i="2"/>
  <c r="S155" i="2"/>
  <c r="S165" i="2"/>
  <c r="S175" i="2"/>
  <c r="S190" i="2"/>
  <c r="S230" i="2"/>
  <c r="S403" i="2"/>
  <c r="S344" i="2"/>
  <c r="S5" i="2"/>
  <c r="S9" i="2"/>
  <c r="S12" i="2"/>
  <c r="S17" i="2"/>
  <c r="S19" i="2"/>
  <c r="S29" i="2"/>
  <c r="S32" i="2"/>
  <c r="S56" i="2"/>
  <c r="S97" i="2"/>
  <c r="S110" i="2"/>
  <c r="S171" i="2"/>
  <c r="S221" i="2"/>
  <c r="S232" i="2"/>
  <c r="S290" i="2"/>
  <c r="S299" i="2"/>
  <c r="S336" i="2"/>
  <c r="S350" i="2"/>
  <c r="S387" i="2"/>
  <c r="S388" i="2"/>
  <c r="S402" i="2"/>
  <c r="S8" i="2"/>
  <c r="S21" i="2"/>
  <c r="S137" i="2"/>
  <c r="S178" i="2"/>
  <c r="S216" i="2"/>
  <c r="S237" i="2"/>
  <c r="S378" i="2"/>
  <c r="S382" i="2"/>
  <c r="S399" i="2"/>
  <c r="S15" i="2"/>
  <c r="S73" i="2"/>
  <c r="S96" i="2"/>
  <c r="S99" i="2"/>
  <c r="S130" i="2"/>
  <c r="S148" i="2"/>
  <c r="S164" i="2"/>
  <c r="S219" i="2"/>
  <c r="S220" i="2"/>
  <c r="S227" i="2"/>
  <c r="S229" i="2"/>
  <c r="S283" i="2"/>
  <c r="S284" i="2"/>
  <c r="S285" i="2"/>
  <c r="S303" i="2"/>
  <c r="S318" i="2"/>
  <c r="S328" i="2"/>
  <c r="S332" i="2"/>
  <c r="S340" i="2"/>
  <c r="S348" i="2"/>
  <c r="S352" i="2"/>
  <c r="S354" i="2"/>
  <c r="S370" i="2"/>
  <c r="S390" i="2"/>
  <c r="S10" i="2"/>
  <c r="S11" i="2"/>
  <c r="S20" i="2"/>
  <c r="S22" i="2"/>
  <c r="S44" i="2"/>
  <c r="S46" i="2"/>
  <c r="S50" i="2"/>
  <c r="S64" i="2"/>
  <c r="S65" i="2"/>
  <c r="S71" i="2"/>
  <c r="S75" i="2"/>
  <c r="S85" i="2"/>
  <c r="S87" i="2"/>
  <c r="S89" i="2"/>
  <c r="S102" i="2"/>
  <c r="S104" i="2"/>
  <c r="S117" i="2"/>
  <c r="S126" i="2"/>
  <c r="S131" i="2"/>
  <c r="S140" i="2"/>
  <c r="S141" i="2"/>
  <c r="S143" i="2"/>
  <c r="S144" i="2"/>
  <c r="S146" i="2"/>
  <c r="S147" i="2"/>
  <c r="S154" i="2"/>
  <c r="S158" i="2"/>
  <c r="S176" i="2"/>
  <c r="S179" i="2"/>
  <c r="S180" i="2"/>
  <c r="S182" i="2"/>
  <c r="S189" i="2"/>
  <c r="S191" i="2"/>
  <c r="S192" i="2"/>
  <c r="S193" i="2"/>
  <c r="S194" i="2"/>
  <c r="S205" i="2"/>
  <c r="S228" i="2"/>
  <c r="S239" i="2"/>
  <c r="S241" i="2"/>
  <c r="S242" i="2"/>
  <c r="S243" i="2"/>
  <c r="S245" i="2"/>
  <c r="S252" i="2"/>
  <c r="S266" i="2"/>
  <c r="S279" i="2"/>
  <c r="S291" i="2"/>
  <c r="S304" i="2"/>
  <c r="S311" i="2"/>
  <c r="S326" i="2"/>
  <c r="S330" i="2"/>
  <c r="S342" i="2"/>
  <c r="S345" i="2"/>
  <c r="S358" i="2"/>
  <c r="S392" i="2"/>
  <c r="S393" i="2"/>
  <c r="S394" i="2"/>
  <c r="S396" i="2"/>
  <c r="S397" i="2"/>
  <c r="S405" i="2"/>
  <c r="S413" i="2"/>
  <c r="S14" i="2"/>
  <c r="S39" i="2"/>
  <c r="S43" i="2"/>
  <c r="S115" i="2"/>
  <c r="S198" i="2"/>
  <c r="S263" i="2"/>
  <c r="S271" i="2"/>
  <c r="S371" i="2"/>
  <c r="S383" i="2"/>
  <c r="S412" i="2"/>
  <c r="S27" i="2"/>
  <c r="S28" i="2"/>
  <c r="S41" i="2"/>
  <c r="S63" i="2"/>
  <c r="S66" i="2"/>
  <c r="S86" i="2"/>
  <c r="S101" i="2"/>
  <c r="S111" i="2"/>
  <c r="S114" i="2"/>
  <c r="S119" i="2"/>
  <c r="S128" i="2"/>
  <c r="S129" i="2"/>
  <c r="S149" i="2"/>
  <c r="S151" i="2"/>
  <c r="S167" i="2"/>
  <c r="S168" i="2"/>
  <c r="S170" i="2"/>
  <c r="S174" i="2"/>
  <c r="S197" i="2"/>
  <c r="S204" i="2"/>
  <c r="S213" i="2"/>
  <c r="S214" i="2"/>
  <c r="S218" i="2"/>
  <c r="S223" i="2"/>
  <c r="S225" i="2"/>
  <c r="S238" i="2"/>
  <c r="S244" i="2"/>
  <c r="S248" i="2"/>
  <c r="S269" i="2"/>
  <c r="S272" i="2"/>
  <c r="S289" i="2"/>
  <c r="S292" i="2"/>
  <c r="S305" i="2"/>
  <c r="S339" i="2"/>
  <c r="S353" i="2"/>
  <c r="S365" i="2"/>
  <c r="S384" i="2"/>
  <c r="S385" i="2"/>
  <c r="S406" i="2"/>
  <c r="S16" i="2"/>
  <c r="S26" i="2"/>
  <c r="S81" i="2"/>
  <c r="S93" i="2"/>
  <c r="S113" i="2"/>
  <c r="S186" i="2"/>
  <c r="S195" i="2"/>
  <c r="S259" i="2"/>
  <c r="S264" i="2"/>
  <c r="S268" i="2"/>
  <c r="S277" i="2"/>
  <c r="S286" i="2"/>
  <c r="S314" i="2"/>
  <c r="S335" i="2"/>
  <c r="S343" i="2"/>
  <c r="S363" i="2"/>
  <c r="S411" i="2"/>
  <c r="S24" i="2"/>
  <c r="S25" i="2"/>
  <c r="S30" i="2"/>
  <c r="S310" i="2"/>
  <c r="S35" i="2"/>
  <c r="S36" i="2"/>
  <c r="S37" i="2"/>
  <c r="S38" i="2"/>
  <c r="S40" i="2"/>
  <c r="S47" i="2"/>
  <c r="S69" i="2"/>
  <c r="S76" i="2"/>
  <c r="S82" i="2"/>
  <c r="S84" i="2"/>
  <c r="S105" i="2"/>
  <c r="S107" i="2"/>
  <c r="S109" i="2"/>
  <c r="S116" i="2"/>
  <c r="S133" i="2"/>
  <c r="S134" i="2"/>
  <c r="S145" i="2"/>
  <c r="S156" i="2"/>
  <c r="S159" i="2"/>
  <c r="S160" i="2"/>
  <c r="S162" i="2"/>
  <c r="S184" i="2"/>
  <c r="S185" i="2"/>
  <c r="S224" i="2"/>
  <c r="S236" i="2"/>
  <c r="S250" i="2"/>
  <c r="S254" i="2"/>
  <c r="S255" i="2"/>
  <c r="S260" i="2"/>
  <c r="S267" i="2"/>
  <c r="S273" i="2"/>
  <c r="S281" i="2"/>
  <c r="S287" i="2"/>
  <c r="S288" i="2"/>
  <c r="S325" i="2"/>
  <c r="S329" i="2"/>
  <c r="S337" i="2"/>
  <c r="S341" i="2"/>
  <c r="S351" i="2"/>
  <c r="S359" i="2"/>
  <c r="S368" i="2"/>
  <c r="S369" i="2"/>
  <c r="S379" i="2"/>
  <c r="S380" i="2"/>
  <c r="S389" i="2"/>
  <c r="S395" i="2"/>
  <c r="S398" i="2"/>
  <c r="S400" i="2"/>
  <c r="S3" i="2"/>
  <c r="S13" i="2"/>
  <c r="S23" i="2"/>
  <c r="S51" i="2"/>
  <c r="S53" i="2"/>
  <c r="S55" i="2"/>
  <c r="S59" i="2"/>
  <c r="S74" i="2"/>
  <c r="S92" i="2"/>
  <c r="S108" i="2"/>
  <c r="S112" i="2"/>
  <c r="S132" i="2"/>
  <c r="S136" i="2"/>
  <c r="S138" i="2"/>
  <c r="S139" i="2"/>
  <c r="S142" i="2"/>
  <c r="S161" i="2"/>
  <c r="S169" i="2"/>
  <c r="S173" i="2"/>
  <c r="S183" i="2"/>
  <c r="S187" i="2"/>
  <c r="S188" i="2"/>
  <c r="S199" i="2"/>
  <c r="S200" i="2"/>
  <c r="S207" i="2"/>
  <c r="S211" i="2"/>
  <c r="S212" i="2"/>
  <c r="S251" i="2"/>
  <c r="S257" i="2"/>
  <c r="S258" i="2"/>
  <c r="S262" i="2"/>
  <c r="S265" i="2"/>
  <c r="S282" i="2"/>
  <c r="S293" i="2"/>
  <c r="S295" i="2"/>
  <c r="S313" i="2"/>
  <c r="S315" i="2"/>
  <c r="S316" i="2"/>
  <c r="S320" i="2"/>
  <c r="S322" i="2"/>
  <c r="S323" i="2"/>
  <c r="S327" i="2"/>
  <c r="S334" i="2"/>
  <c r="S360" i="2"/>
  <c r="S362" i="2"/>
  <c r="S367" i="2"/>
  <c r="S391" i="2"/>
  <c r="S404" i="2"/>
  <c r="S407" i="2"/>
  <c r="S408" i="2"/>
  <c r="S45" i="2"/>
  <c r="S67" i="2"/>
  <c r="S68" i="2"/>
  <c r="S77" i="2"/>
  <c r="S80" i="2"/>
  <c r="S90" i="2"/>
  <c r="S120" i="2"/>
  <c r="S172" i="2"/>
  <c r="S201" i="2"/>
  <c r="S215" i="2"/>
  <c r="S217" i="2"/>
  <c r="S240" i="2"/>
  <c r="S247" i="2"/>
  <c r="S261" i="2"/>
  <c r="S296" i="2"/>
  <c r="S300" i="2"/>
  <c r="S301" i="2"/>
  <c r="S306" i="2"/>
  <c r="S312" i="2"/>
  <c r="S324" i="2"/>
  <c r="S346" i="2"/>
  <c r="S347" i="2"/>
  <c r="S366" i="2"/>
  <c r="S410" i="2"/>
  <c r="S135" i="2"/>
  <c r="S196" i="2"/>
  <c r="S42" i="2"/>
  <c r="S317" i="2"/>
  <c r="S386" i="2"/>
  <c r="S253" i="2"/>
  <c r="S307" i="2"/>
  <c r="S226" i="2"/>
  <c r="S7" i="2"/>
  <c r="S278" i="2"/>
  <c r="S302" i="2"/>
  <c r="S18" i="2"/>
  <c r="J96" i="1" l="1"/>
  <c r="J28" i="34" s="1"/>
  <c r="J21" i="34"/>
  <c r="J71" i="1"/>
  <c r="J22" i="34" s="1"/>
  <c r="J17" i="34"/>
  <c r="J16" i="34"/>
  <c r="J10" i="34"/>
  <c r="J11" i="34"/>
  <c r="J12" i="34"/>
  <c r="J38" i="1"/>
  <c r="J13" i="34" s="1"/>
  <c r="J14" i="34"/>
  <c r="J15" i="34"/>
  <c r="J55" i="1"/>
  <c r="J18" i="34" s="1"/>
  <c r="J59" i="1"/>
  <c r="J19" i="34" s="1"/>
  <c r="J63" i="1"/>
  <c r="J20" i="34" s="1"/>
  <c r="J23" i="34"/>
  <c r="J24" i="34"/>
  <c r="J84" i="1"/>
  <c r="J25" i="34" s="1"/>
  <c r="J88" i="1"/>
  <c r="J26" i="34" s="1"/>
  <c r="J92" i="1"/>
  <c r="J27" i="34" s="1"/>
  <c r="J100" i="1"/>
  <c r="J29" i="34" s="1"/>
  <c r="J104" i="1"/>
  <c r="J30" i="34" s="1"/>
  <c r="J31" i="34"/>
  <c r="J112" i="1"/>
  <c r="J32" i="34" s="1"/>
  <c r="N332" i="2"/>
  <c r="N345" i="2"/>
  <c r="N322" i="2"/>
  <c r="N242" i="2"/>
  <c r="J190" i="1"/>
  <c r="S25" i="34" s="1"/>
  <c r="AA22" i="1"/>
  <c r="AA21" i="1"/>
  <c r="AA20" i="1"/>
  <c r="AA122" i="1"/>
  <c r="AA121" i="1"/>
  <c r="AA120" i="1"/>
  <c r="AA250" i="1"/>
  <c r="AA249" i="1"/>
  <c r="AA248" i="1"/>
  <c r="R250" i="1"/>
  <c r="R249" i="1"/>
  <c r="R22" i="1"/>
  <c r="R21" i="1"/>
  <c r="N3" i="2" l="1"/>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3" i="2"/>
  <c r="N324" i="2"/>
  <c r="N325" i="2"/>
  <c r="N326" i="2"/>
  <c r="N327" i="2"/>
  <c r="N328" i="2"/>
  <c r="N329" i="2"/>
  <c r="N330" i="2"/>
  <c r="N331" i="2"/>
  <c r="N333" i="2"/>
  <c r="N334" i="2"/>
  <c r="N335" i="2"/>
  <c r="N336" i="2"/>
  <c r="N337" i="2"/>
  <c r="N338" i="2"/>
  <c r="N339" i="2"/>
  <c r="N340" i="2"/>
  <c r="N341" i="2"/>
  <c r="N342" i="2"/>
  <c r="N343" i="2"/>
  <c r="N344"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2" i="2"/>
  <c r="J265" i="1"/>
  <c r="D34" i="34" s="1"/>
  <c r="D33" i="34"/>
  <c r="S21" i="34" l="1"/>
  <c r="S20" i="34"/>
  <c r="S19" i="34"/>
  <c r="S91" i="2"/>
  <c r="A246" i="1" l="1"/>
  <c r="A118" i="1"/>
  <c r="F281" i="1"/>
  <c r="H2" i="2" l="1"/>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1" i="2"/>
  <c r="J180" i="1" l="1"/>
  <c r="S23" i="34" s="1"/>
  <c r="J176" i="1"/>
  <c r="S22" i="34" s="1"/>
  <c r="AB29" i="34"/>
  <c r="AB25" i="34"/>
  <c r="AB20" i="34"/>
  <c r="AB21" i="34"/>
  <c r="D22" i="1" l="1"/>
  <c r="D21" i="1"/>
  <c r="K21" i="1"/>
  <c r="M22" i="1"/>
  <c r="M21" i="1"/>
  <c r="J116" i="1" l="1"/>
  <c r="J4" i="34" s="1"/>
  <c r="S26" i="34"/>
  <c r="J198" i="1"/>
  <c r="S27" i="34" s="1"/>
  <c r="J202" i="1"/>
  <c r="S28" i="34" s="1"/>
  <c r="J206" i="1"/>
  <c r="S29" i="34" s="1"/>
  <c r="J210" i="1"/>
  <c r="S30" i="34" s="1"/>
  <c r="S11" i="34"/>
  <c r="S12" i="34"/>
  <c r="J138" i="1"/>
  <c r="S13" i="34" s="1"/>
  <c r="J142" i="1"/>
  <c r="S14" i="34" s="1"/>
  <c r="J146" i="1"/>
  <c r="S15" i="34" s="1"/>
  <c r="S16" i="34"/>
  <c r="S17" i="34"/>
  <c r="S18" i="34"/>
  <c r="J186" i="1"/>
  <c r="S24" i="34" s="1"/>
  <c r="S10" i="34"/>
  <c r="J232" i="1"/>
  <c r="AB26" i="34" s="1"/>
  <c r="J233" i="1"/>
  <c r="AB27" i="34" s="1"/>
  <c r="J234" i="1"/>
  <c r="AB28" i="34" s="1"/>
  <c r="M286" i="1" l="1"/>
  <c r="J257" i="1"/>
  <c r="D26" i="34" s="1"/>
  <c r="J256" i="1"/>
  <c r="D25" i="34" s="1"/>
  <c r="J254" i="1"/>
  <c r="D23" i="34" s="1"/>
  <c r="J255" i="1"/>
  <c r="D24" i="34" s="1"/>
  <c r="J260" i="1"/>
  <c r="D29" i="34" s="1"/>
  <c r="AB19" i="34"/>
  <c r="J258" i="1"/>
  <c r="D27" i="34" s="1"/>
  <c r="J240" i="1"/>
  <c r="AB34" i="34" s="1"/>
  <c r="J237" i="1"/>
  <c r="AB31" i="34" s="1"/>
  <c r="J238" i="1"/>
  <c r="AB32" i="34" s="1"/>
  <c r="J236" i="1"/>
  <c r="AB30" i="34" s="1"/>
  <c r="J229" i="1"/>
  <c r="AB24" i="34" s="1"/>
  <c r="J228" i="1"/>
  <c r="AB23" i="34" s="1"/>
  <c r="J227" i="1"/>
  <c r="AB22" i="34" s="1"/>
  <c r="AB18" i="34"/>
  <c r="J222" i="1"/>
  <c r="AB17" i="34" s="1"/>
  <c r="AB16" i="34"/>
  <c r="AB15" i="34"/>
  <c r="J219" i="1"/>
  <c r="AB14" i="34" s="1"/>
  <c r="J215" i="1"/>
  <c r="AB10" i="34" s="1"/>
  <c r="AB11" i="34"/>
  <c r="M285" i="1" l="1"/>
  <c r="J218" i="1"/>
  <c r="AB13" i="34" s="1"/>
  <c r="J217" i="1"/>
  <c r="AB12" i="34" s="1"/>
  <c r="AB37" i="34"/>
  <c r="AB36" i="34"/>
  <c r="AB35" i="34"/>
  <c r="AB33" i="34"/>
  <c r="J244" i="1" l="1"/>
  <c r="J5" i="34" s="1"/>
  <c r="F277" i="1"/>
  <c r="F278" i="1"/>
  <c r="F275" i="1"/>
  <c r="F276" i="1"/>
  <c r="J263" i="1"/>
  <c r="D32" i="34" s="1"/>
  <c r="J261" i="1"/>
  <c r="D30" i="34" s="1"/>
  <c r="J262" i="1"/>
  <c r="D31" i="34" s="1"/>
  <c r="C290" i="1"/>
  <c r="K249" i="1"/>
  <c r="M250" i="1"/>
  <c r="M249" i="1"/>
  <c r="J266" i="1" l="1"/>
  <c r="D271" i="1"/>
  <c r="D270" i="1"/>
  <c r="K269" i="1"/>
  <c r="K271" i="1"/>
  <c r="K270" i="1"/>
  <c r="D250" i="1"/>
  <c r="D249" i="1"/>
  <c r="D121" i="1"/>
  <c r="K121" i="1"/>
  <c r="M122" i="1"/>
  <c r="M121" i="1"/>
  <c r="M288" i="1" l="1"/>
  <c r="J6" i="34"/>
  <c r="H276" i="1"/>
  <c r="H277" i="1"/>
  <c r="H278" i="1"/>
  <c r="H275" i="1"/>
  <c r="M287" i="1"/>
  <c r="M289" i="1" l="1"/>
  <c r="E284" i="1"/>
  <c r="E286" i="1" s="1"/>
  <c r="H284" i="1"/>
  <c r="H286" i="1" s="1"/>
  <c r="F284" i="1"/>
  <c r="F286" i="1" s="1"/>
  <c r="G284" i="1"/>
  <c r="G28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Danut</author>
  </authors>
  <commentList>
    <comment ref="T140" authorId="0" shapeId="0" xr:uid="{00000000-0006-0000-0000-000001000000}">
      <text>
        <r>
          <rPr>
            <b/>
            <sz val="9"/>
            <color indexed="81"/>
            <rFont val="Tahoma"/>
            <family val="2"/>
            <charset val="238"/>
          </rPr>
          <t>fosta MIHALCIOIU</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M4" authorId="0" shapeId="0" xr:uid="{00000000-0006-0000-24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Danut</author>
    <author>Iustin</author>
  </authors>
  <commentList>
    <comment ref="P26" authorId="0" shapeId="0" xr:uid="{00000000-0006-0000-0100-000001000000}">
      <text>
        <r>
          <rPr>
            <b/>
            <sz val="9"/>
            <color indexed="81"/>
            <rFont val="Tahoma"/>
            <family val="2"/>
            <charset val="238"/>
          </rPr>
          <t>Documente justificative privind activitățile desfășurate... (link sau document justificativ scanat)</t>
        </r>
      </text>
    </comment>
    <comment ref="S26" authorId="0" shapeId="0" xr:uid="{00000000-0006-0000-0100-000002000000}">
      <text>
        <r>
          <rPr>
            <b/>
            <sz val="9"/>
            <color indexed="81"/>
            <rFont val="Tahoma"/>
            <family val="2"/>
            <charset val="238"/>
          </rPr>
          <t>Alegeţi al doilea colaborator</t>
        </r>
      </text>
    </comment>
    <comment ref="U26" authorId="0" shapeId="0" xr:uid="{00000000-0006-0000-0100-000003000000}">
      <text>
        <r>
          <rPr>
            <b/>
            <sz val="9"/>
            <color indexed="81"/>
            <rFont val="Tahoma"/>
            <family val="2"/>
            <charset val="238"/>
          </rPr>
          <t>Alegeţi al doilea colaborator</t>
        </r>
      </text>
    </comment>
    <comment ref="W26" authorId="0" shapeId="0" xr:uid="{00000000-0006-0000-0100-000004000000}">
      <text>
        <r>
          <rPr>
            <b/>
            <sz val="9"/>
            <color indexed="81"/>
            <rFont val="Tahoma"/>
            <family val="2"/>
            <charset val="238"/>
          </rPr>
          <t>Alegeţi al doilea colaborator</t>
        </r>
      </text>
    </comment>
    <comment ref="U27" authorId="0" shapeId="0" xr:uid="{00000000-0006-0000-0100-000005000000}">
      <text>
        <r>
          <rPr>
            <b/>
            <sz val="9"/>
            <color indexed="81"/>
            <rFont val="Tahoma"/>
            <family val="2"/>
            <charset val="238"/>
          </rPr>
          <t>Alegeţi din listă al trei-lea colaborator</t>
        </r>
      </text>
    </comment>
    <comment ref="W27" authorId="0" shapeId="0" xr:uid="{00000000-0006-0000-0100-000006000000}">
      <text>
        <r>
          <rPr>
            <b/>
            <sz val="9"/>
            <color indexed="81"/>
            <rFont val="Tahoma"/>
            <family val="2"/>
            <charset val="238"/>
          </rPr>
          <t>Alegeţi din listă al trei-lea colaborator</t>
        </r>
      </text>
    </comment>
    <comment ref="W28" authorId="0" shapeId="0" xr:uid="{00000000-0006-0000-0100-000007000000}">
      <text>
        <r>
          <rPr>
            <b/>
            <sz val="9"/>
            <color indexed="81"/>
            <rFont val="Tahoma"/>
            <family val="2"/>
            <charset val="238"/>
          </rPr>
          <t>Alegeţi din listă al patru-lea colaborator</t>
        </r>
      </text>
    </comment>
    <comment ref="P30" authorId="0" shapeId="0" xr:uid="{00000000-0006-0000-0100-000008000000}">
      <text>
        <r>
          <rPr>
            <b/>
            <sz val="9"/>
            <color indexed="81"/>
            <rFont val="Tahoma"/>
            <family val="2"/>
            <charset val="238"/>
          </rPr>
          <t>Documente justificative privind activitățile desfășurate... (link sau document justificativ scanat)</t>
        </r>
      </text>
    </comment>
    <comment ref="S30" authorId="0" shapeId="0" xr:uid="{00000000-0006-0000-0100-000009000000}">
      <text>
        <r>
          <rPr>
            <b/>
            <sz val="9"/>
            <color indexed="81"/>
            <rFont val="Tahoma"/>
            <family val="2"/>
            <charset val="238"/>
          </rPr>
          <t>Alegeţi al doilea colaborator</t>
        </r>
      </text>
    </comment>
    <comment ref="U30" authorId="0" shapeId="0" xr:uid="{00000000-0006-0000-0100-00000A000000}">
      <text>
        <r>
          <rPr>
            <b/>
            <sz val="9"/>
            <color indexed="81"/>
            <rFont val="Tahoma"/>
            <family val="2"/>
            <charset val="238"/>
          </rPr>
          <t>Alegeţi al doilea colaborator</t>
        </r>
      </text>
    </comment>
    <comment ref="W30" authorId="0" shapeId="0" xr:uid="{00000000-0006-0000-0100-00000B000000}">
      <text>
        <r>
          <rPr>
            <b/>
            <sz val="9"/>
            <color indexed="81"/>
            <rFont val="Tahoma"/>
            <family val="2"/>
            <charset val="238"/>
          </rPr>
          <t>Alegeţi al doilea colaborator</t>
        </r>
      </text>
    </comment>
    <comment ref="U31" authorId="0" shapeId="0" xr:uid="{00000000-0006-0000-0100-00000C000000}">
      <text>
        <r>
          <rPr>
            <b/>
            <sz val="9"/>
            <color indexed="81"/>
            <rFont val="Tahoma"/>
            <family val="2"/>
            <charset val="238"/>
          </rPr>
          <t>Alegeţi din listă al trei-lea colaborator</t>
        </r>
      </text>
    </comment>
    <comment ref="W31" authorId="0" shapeId="0" xr:uid="{00000000-0006-0000-0100-00000D000000}">
      <text>
        <r>
          <rPr>
            <b/>
            <sz val="9"/>
            <color indexed="81"/>
            <rFont val="Tahoma"/>
            <family val="2"/>
            <charset val="238"/>
          </rPr>
          <t>Alegeţi din listă al trei-lea colaborator</t>
        </r>
      </text>
    </comment>
    <comment ref="W32" authorId="0" shapeId="0" xr:uid="{00000000-0006-0000-0100-00000E000000}">
      <text>
        <r>
          <rPr>
            <b/>
            <sz val="9"/>
            <color indexed="81"/>
            <rFont val="Tahoma"/>
            <family val="2"/>
            <charset val="238"/>
          </rPr>
          <t>Alegeţi din listă al patru-lea colaborator</t>
        </r>
      </text>
    </comment>
    <comment ref="P34" authorId="0" shapeId="0" xr:uid="{00000000-0006-0000-0100-00000F000000}">
      <text>
        <r>
          <rPr>
            <b/>
            <sz val="9"/>
            <color indexed="81"/>
            <rFont val="Tahoma"/>
            <family val="2"/>
            <charset val="238"/>
          </rPr>
          <t>Documente justificative privind activitățile desfășurate... (link sau document justificativ scanat)</t>
        </r>
      </text>
    </comment>
    <comment ref="S34" authorId="0" shapeId="0" xr:uid="{00000000-0006-0000-0100-000010000000}">
      <text>
        <r>
          <rPr>
            <b/>
            <sz val="9"/>
            <color indexed="81"/>
            <rFont val="Tahoma"/>
            <family val="2"/>
            <charset val="238"/>
          </rPr>
          <t>Alegeţi al doilea colaborator</t>
        </r>
      </text>
    </comment>
    <comment ref="U34" authorId="0" shapeId="0" xr:uid="{00000000-0006-0000-0100-000011000000}">
      <text>
        <r>
          <rPr>
            <b/>
            <sz val="9"/>
            <color indexed="81"/>
            <rFont val="Tahoma"/>
            <family val="2"/>
            <charset val="238"/>
          </rPr>
          <t>Alegeţi al doilea colaborator</t>
        </r>
      </text>
    </comment>
    <comment ref="W34" authorId="0" shapeId="0" xr:uid="{00000000-0006-0000-0100-000012000000}">
      <text>
        <r>
          <rPr>
            <b/>
            <sz val="9"/>
            <color indexed="81"/>
            <rFont val="Tahoma"/>
            <family val="2"/>
            <charset val="238"/>
          </rPr>
          <t>Alegeţi al doilea colaborator</t>
        </r>
      </text>
    </comment>
    <comment ref="U35" authorId="0" shapeId="0" xr:uid="{00000000-0006-0000-0100-000013000000}">
      <text>
        <r>
          <rPr>
            <b/>
            <sz val="9"/>
            <color indexed="81"/>
            <rFont val="Tahoma"/>
            <family val="2"/>
            <charset val="238"/>
          </rPr>
          <t>Alegeţi din listă al trei-lea colaborator</t>
        </r>
      </text>
    </comment>
    <comment ref="W35" authorId="0" shapeId="0" xr:uid="{00000000-0006-0000-0100-000014000000}">
      <text>
        <r>
          <rPr>
            <b/>
            <sz val="9"/>
            <color indexed="81"/>
            <rFont val="Tahoma"/>
            <family val="2"/>
            <charset val="238"/>
          </rPr>
          <t>Alegeţi din listă al trei-lea colaborator</t>
        </r>
      </text>
    </comment>
    <comment ref="W36" authorId="0" shapeId="0" xr:uid="{00000000-0006-0000-0100-000015000000}">
      <text>
        <r>
          <rPr>
            <b/>
            <sz val="9"/>
            <color indexed="81"/>
            <rFont val="Tahoma"/>
            <family val="2"/>
            <charset val="238"/>
          </rPr>
          <t>Alegeţi din listă al patru-lea colaborator</t>
        </r>
      </text>
    </comment>
    <comment ref="P38" authorId="0" shapeId="0" xr:uid="{00000000-0006-0000-0100-000016000000}">
      <text>
        <r>
          <rPr>
            <b/>
            <sz val="9"/>
            <color indexed="81"/>
            <rFont val="Tahoma"/>
            <family val="2"/>
            <charset val="238"/>
          </rPr>
          <t>Documente justificative privind activitățile desfășurate... (link sau document justificativ scanat)</t>
        </r>
      </text>
    </comment>
    <comment ref="S38" authorId="0" shapeId="0" xr:uid="{00000000-0006-0000-0100-000017000000}">
      <text>
        <r>
          <rPr>
            <b/>
            <sz val="9"/>
            <color indexed="81"/>
            <rFont val="Tahoma"/>
            <family val="2"/>
            <charset val="238"/>
          </rPr>
          <t>Alegeţi al doilea colaborator</t>
        </r>
      </text>
    </comment>
    <comment ref="U38" authorId="0" shapeId="0" xr:uid="{00000000-0006-0000-0100-000018000000}">
      <text>
        <r>
          <rPr>
            <b/>
            <sz val="9"/>
            <color indexed="81"/>
            <rFont val="Tahoma"/>
            <family val="2"/>
            <charset val="238"/>
          </rPr>
          <t>Alegeţi al doilea colaborator</t>
        </r>
      </text>
    </comment>
    <comment ref="W38" authorId="0" shapeId="0" xr:uid="{00000000-0006-0000-0100-000019000000}">
      <text>
        <r>
          <rPr>
            <b/>
            <sz val="9"/>
            <color indexed="81"/>
            <rFont val="Tahoma"/>
            <family val="2"/>
            <charset val="238"/>
          </rPr>
          <t>Alegeţi al doilea colaborator</t>
        </r>
      </text>
    </comment>
    <comment ref="U39" authorId="0" shapeId="0" xr:uid="{00000000-0006-0000-0100-00001A000000}">
      <text>
        <r>
          <rPr>
            <b/>
            <sz val="9"/>
            <color indexed="81"/>
            <rFont val="Tahoma"/>
            <family val="2"/>
            <charset val="238"/>
          </rPr>
          <t>Alegeţi din listă al trei-lea colaborator</t>
        </r>
      </text>
    </comment>
    <comment ref="W39" authorId="0" shapeId="0" xr:uid="{00000000-0006-0000-0100-00001B000000}">
      <text>
        <r>
          <rPr>
            <b/>
            <sz val="9"/>
            <color indexed="81"/>
            <rFont val="Tahoma"/>
            <family val="2"/>
            <charset val="238"/>
          </rPr>
          <t>Alegeţi din listă al trei-lea colaborator</t>
        </r>
      </text>
    </comment>
    <comment ref="W40" authorId="0" shapeId="0" xr:uid="{00000000-0006-0000-0100-00001C000000}">
      <text>
        <r>
          <rPr>
            <b/>
            <sz val="9"/>
            <color indexed="81"/>
            <rFont val="Tahoma"/>
            <family val="2"/>
            <charset val="238"/>
          </rPr>
          <t>Alegeţi din listă al patru-lea colaborator</t>
        </r>
      </text>
    </comment>
    <comment ref="P42" authorId="0" shapeId="0" xr:uid="{00000000-0006-0000-0100-00001D000000}">
      <text>
        <r>
          <rPr>
            <b/>
            <sz val="9"/>
            <color indexed="81"/>
            <rFont val="Tahoma"/>
            <family val="2"/>
            <charset val="238"/>
          </rPr>
          <t>Documente justificative privind activitățile desfășurate... (link sau document justificativ scanat)</t>
        </r>
      </text>
    </comment>
    <comment ref="S42" authorId="0" shapeId="0" xr:uid="{00000000-0006-0000-0100-00001E000000}">
      <text>
        <r>
          <rPr>
            <b/>
            <sz val="9"/>
            <color indexed="81"/>
            <rFont val="Tahoma"/>
            <family val="2"/>
            <charset val="238"/>
          </rPr>
          <t>Alegeţi al doilea colaborator</t>
        </r>
      </text>
    </comment>
    <comment ref="U42" authorId="0" shapeId="0" xr:uid="{00000000-0006-0000-0100-00001F000000}">
      <text>
        <r>
          <rPr>
            <b/>
            <sz val="9"/>
            <color indexed="81"/>
            <rFont val="Tahoma"/>
            <family val="2"/>
            <charset val="238"/>
          </rPr>
          <t>Alegeţi al doilea colaborator</t>
        </r>
      </text>
    </comment>
    <comment ref="W42" authorId="0" shapeId="0" xr:uid="{00000000-0006-0000-0100-000020000000}">
      <text>
        <r>
          <rPr>
            <b/>
            <sz val="9"/>
            <color indexed="81"/>
            <rFont val="Tahoma"/>
            <family val="2"/>
            <charset val="238"/>
          </rPr>
          <t>Alegeţi al doilea colaborator</t>
        </r>
      </text>
    </comment>
    <comment ref="U43" authorId="0" shapeId="0" xr:uid="{00000000-0006-0000-0100-000021000000}">
      <text>
        <r>
          <rPr>
            <b/>
            <sz val="9"/>
            <color indexed="81"/>
            <rFont val="Tahoma"/>
            <family val="2"/>
            <charset val="238"/>
          </rPr>
          <t>Alegeţi din listă al trei-lea colaborator</t>
        </r>
      </text>
    </comment>
    <comment ref="W43" authorId="0" shapeId="0" xr:uid="{00000000-0006-0000-0100-000022000000}">
      <text>
        <r>
          <rPr>
            <b/>
            <sz val="9"/>
            <color indexed="81"/>
            <rFont val="Tahoma"/>
            <family val="2"/>
            <charset val="238"/>
          </rPr>
          <t>Alegeţi din listă al trei-lea colaborator</t>
        </r>
      </text>
    </comment>
    <comment ref="W44" authorId="0" shapeId="0" xr:uid="{00000000-0006-0000-0100-000023000000}">
      <text>
        <r>
          <rPr>
            <b/>
            <sz val="9"/>
            <color indexed="81"/>
            <rFont val="Tahoma"/>
            <family val="2"/>
            <charset val="238"/>
          </rPr>
          <t>Alegeţi din listă al patru-lea colaborator</t>
        </r>
      </text>
    </comment>
    <comment ref="P46" authorId="0" shapeId="0" xr:uid="{00000000-0006-0000-0100-000024000000}">
      <text>
        <r>
          <rPr>
            <b/>
            <sz val="9"/>
            <color indexed="81"/>
            <rFont val="Tahoma"/>
            <family val="2"/>
            <charset val="238"/>
          </rPr>
          <t>Documente justificative privind activitățile desfășurate... (link sau document justificativ scanat)</t>
        </r>
      </text>
    </comment>
    <comment ref="S46" authorId="0" shapeId="0" xr:uid="{00000000-0006-0000-0100-000025000000}">
      <text>
        <r>
          <rPr>
            <b/>
            <sz val="9"/>
            <color indexed="81"/>
            <rFont val="Tahoma"/>
            <family val="2"/>
            <charset val="238"/>
          </rPr>
          <t>Alegeţi al doilea colaborator</t>
        </r>
      </text>
    </comment>
    <comment ref="U46" authorId="0" shapeId="0" xr:uid="{00000000-0006-0000-0100-000026000000}">
      <text>
        <r>
          <rPr>
            <b/>
            <sz val="9"/>
            <color indexed="81"/>
            <rFont val="Tahoma"/>
            <family val="2"/>
            <charset val="238"/>
          </rPr>
          <t>Alegeţi al doilea colaborator</t>
        </r>
      </text>
    </comment>
    <comment ref="W46" authorId="0" shapeId="0" xr:uid="{00000000-0006-0000-0100-000027000000}">
      <text>
        <r>
          <rPr>
            <b/>
            <sz val="9"/>
            <color indexed="81"/>
            <rFont val="Tahoma"/>
            <family val="2"/>
            <charset val="238"/>
          </rPr>
          <t>Alegeţi al doilea colaborator</t>
        </r>
      </text>
    </comment>
    <comment ref="U47" authorId="0" shapeId="0" xr:uid="{00000000-0006-0000-0100-000028000000}">
      <text>
        <r>
          <rPr>
            <b/>
            <sz val="9"/>
            <color indexed="81"/>
            <rFont val="Tahoma"/>
            <family val="2"/>
            <charset val="238"/>
          </rPr>
          <t>Alegeţi din listă al trei-lea colaborator</t>
        </r>
      </text>
    </comment>
    <comment ref="W47" authorId="0" shapeId="0" xr:uid="{00000000-0006-0000-0100-000029000000}">
      <text>
        <r>
          <rPr>
            <b/>
            <sz val="9"/>
            <color indexed="81"/>
            <rFont val="Tahoma"/>
            <family val="2"/>
            <charset val="238"/>
          </rPr>
          <t>Alegeţi din listă al trei-lea colaborator</t>
        </r>
      </text>
    </comment>
    <comment ref="W48" authorId="0" shapeId="0" xr:uid="{00000000-0006-0000-0100-00002A000000}">
      <text>
        <r>
          <rPr>
            <b/>
            <sz val="9"/>
            <color indexed="81"/>
            <rFont val="Tahoma"/>
            <family val="2"/>
            <charset val="238"/>
          </rPr>
          <t>Alegeţi din listă al patru-lea colaborator</t>
        </r>
      </text>
    </comment>
    <comment ref="P50" authorId="0" shapeId="0" xr:uid="{00000000-0006-0000-0100-00002B000000}">
      <text>
        <r>
          <rPr>
            <b/>
            <sz val="9"/>
            <color indexed="81"/>
            <rFont val="Tahoma"/>
            <family val="2"/>
            <charset val="238"/>
          </rPr>
          <t>Documente justificative privind activitățile desfășurate... (link sau document justificativ scanat)</t>
        </r>
      </text>
    </comment>
    <comment ref="P52" authorId="0" shapeId="0" xr:uid="{00000000-0006-0000-0100-00002C000000}">
      <text>
        <r>
          <rPr>
            <b/>
            <sz val="9"/>
            <color indexed="81"/>
            <rFont val="Tahoma"/>
            <family val="2"/>
            <charset val="238"/>
          </rPr>
          <t>Documente justificative privind activitățile desfășurate... (link sau document justificativ scanat)</t>
        </r>
      </text>
    </comment>
    <comment ref="P55" authorId="0" shapeId="0" xr:uid="{00000000-0006-0000-0100-00002D000000}">
      <text>
        <r>
          <rPr>
            <b/>
            <sz val="9"/>
            <color indexed="81"/>
            <rFont val="Tahoma"/>
            <family val="2"/>
            <charset val="238"/>
          </rPr>
          <t>Documente justificative privind activitățile desfășurate... (link sau document justificativ scanat)</t>
        </r>
      </text>
    </comment>
    <comment ref="S55" authorId="0" shapeId="0" xr:uid="{00000000-0006-0000-0100-00002E000000}">
      <text>
        <r>
          <rPr>
            <b/>
            <sz val="9"/>
            <color indexed="81"/>
            <rFont val="Tahoma"/>
            <family val="2"/>
            <charset val="238"/>
          </rPr>
          <t>Alegeţi al doilea colaborator</t>
        </r>
      </text>
    </comment>
    <comment ref="U55" authorId="0" shapeId="0" xr:uid="{00000000-0006-0000-0100-00002F000000}">
      <text>
        <r>
          <rPr>
            <b/>
            <sz val="9"/>
            <color indexed="81"/>
            <rFont val="Tahoma"/>
            <family val="2"/>
            <charset val="238"/>
          </rPr>
          <t>Alegeţi al doilea colaborator</t>
        </r>
      </text>
    </comment>
    <comment ref="W55" authorId="0" shapeId="0" xr:uid="{00000000-0006-0000-0100-000030000000}">
      <text>
        <r>
          <rPr>
            <b/>
            <sz val="9"/>
            <color indexed="81"/>
            <rFont val="Tahoma"/>
            <family val="2"/>
            <charset val="238"/>
          </rPr>
          <t>Alegeţi al doilea colaborator</t>
        </r>
      </text>
    </comment>
    <comment ref="U56" authorId="0" shapeId="0" xr:uid="{00000000-0006-0000-0100-000031000000}">
      <text>
        <r>
          <rPr>
            <b/>
            <sz val="9"/>
            <color indexed="81"/>
            <rFont val="Tahoma"/>
            <family val="2"/>
            <charset val="238"/>
          </rPr>
          <t>Alegeţi din listă al trei-lea colaborator</t>
        </r>
      </text>
    </comment>
    <comment ref="W56" authorId="0" shapeId="0" xr:uid="{00000000-0006-0000-0100-000032000000}">
      <text>
        <r>
          <rPr>
            <b/>
            <sz val="9"/>
            <color indexed="81"/>
            <rFont val="Tahoma"/>
            <family val="2"/>
            <charset val="238"/>
          </rPr>
          <t>Alegeţi din listă al trei-lea colaborator</t>
        </r>
      </text>
    </comment>
    <comment ref="W57" authorId="0" shapeId="0" xr:uid="{00000000-0006-0000-0100-000033000000}">
      <text>
        <r>
          <rPr>
            <b/>
            <sz val="9"/>
            <color indexed="81"/>
            <rFont val="Tahoma"/>
            <family val="2"/>
            <charset val="238"/>
          </rPr>
          <t>Alegeţi din listă al patru-lea colaborator</t>
        </r>
      </text>
    </comment>
    <comment ref="P59" authorId="0" shapeId="0" xr:uid="{00000000-0006-0000-0100-000034000000}">
      <text>
        <r>
          <rPr>
            <b/>
            <sz val="9"/>
            <color indexed="81"/>
            <rFont val="Tahoma"/>
            <family val="2"/>
            <charset val="238"/>
          </rPr>
          <t>Documente justificative privind activitățile desfășurate... (link sau document justificativ scanat)</t>
        </r>
      </text>
    </comment>
    <comment ref="S59" authorId="0" shapeId="0" xr:uid="{00000000-0006-0000-0100-000035000000}">
      <text>
        <r>
          <rPr>
            <b/>
            <sz val="9"/>
            <color indexed="81"/>
            <rFont val="Tahoma"/>
            <family val="2"/>
            <charset val="238"/>
          </rPr>
          <t>Alegeţi al doilea colaborator</t>
        </r>
      </text>
    </comment>
    <comment ref="U59" authorId="0" shapeId="0" xr:uid="{00000000-0006-0000-0100-000036000000}">
      <text>
        <r>
          <rPr>
            <b/>
            <sz val="9"/>
            <color indexed="81"/>
            <rFont val="Tahoma"/>
            <family val="2"/>
            <charset val="238"/>
          </rPr>
          <t>Alegeţi al doilea colaborator</t>
        </r>
      </text>
    </comment>
    <comment ref="W59" authorId="0" shapeId="0" xr:uid="{00000000-0006-0000-0100-000037000000}">
      <text>
        <r>
          <rPr>
            <b/>
            <sz val="9"/>
            <color indexed="81"/>
            <rFont val="Tahoma"/>
            <family val="2"/>
            <charset val="238"/>
          </rPr>
          <t>Alegeţi al doilea colaborator</t>
        </r>
      </text>
    </comment>
    <comment ref="U60" authorId="0" shapeId="0" xr:uid="{00000000-0006-0000-0100-000038000000}">
      <text>
        <r>
          <rPr>
            <b/>
            <sz val="9"/>
            <color indexed="81"/>
            <rFont val="Tahoma"/>
            <family val="2"/>
            <charset val="238"/>
          </rPr>
          <t>Alegeţi din listă al trei-lea colaborator</t>
        </r>
      </text>
    </comment>
    <comment ref="W60" authorId="0" shapeId="0" xr:uid="{00000000-0006-0000-0100-000039000000}">
      <text>
        <r>
          <rPr>
            <b/>
            <sz val="9"/>
            <color indexed="81"/>
            <rFont val="Tahoma"/>
            <family val="2"/>
            <charset val="238"/>
          </rPr>
          <t>Alegeţi din listă al trei-lea colaborator</t>
        </r>
      </text>
    </comment>
    <comment ref="W61" authorId="0" shapeId="0" xr:uid="{00000000-0006-0000-0100-00003A000000}">
      <text>
        <r>
          <rPr>
            <b/>
            <sz val="9"/>
            <color indexed="81"/>
            <rFont val="Tahoma"/>
            <family val="2"/>
            <charset val="238"/>
          </rPr>
          <t>Alegeţi din listă al patru-lea colaborator</t>
        </r>
      </text>
    </comment>
    <comment ref="P63" authorId="0" shapeId="0" xr:uid="{00000000-0006-0000-0100-00003B000000}">
      <text>
        <r>
          <rPr>
            <b/>
            <sz val="9"/>
            <color indexed="81"/>
            <rFont val="Tahoma"/>
            <family val="2"/>
            <charset val="238"/>
          </rPr>
          <t>Documente justificative privind activitățile desfășurate... (link sau document justificativ scanat)</t>
        </r>
      </text>
    </comment>
    <comment ref="S63" authorId="0" shapeId="0" xr:uid="{00000000-0006-0000-0100-00003C000000}">
      <text>
        <r>
          <rPr>
            <b/>
            <sz val="9"/>
            <color indexed="81"/>
            <rFont val="Tahoma"/>
            <family val="2"/>
            <charset val="238"/>
          </rPr>
          <t>Alegeţi al doilea colaborator</t>
        </r>
      </text>
    </comment>
    <comment ref="U63" authorId="0" shapeId="0" xr:uid="{00000000-0006-0000-0100-00003D000000}">
      <text>
        <r>
          <rPr>
            <b/>
            <sz val="9"/>
            <color indexed="81"/>
            <rFont val="Tahoma"/>
            <family val="2"/>
            <charset val="238"/>
          </rPr>
          <t>Alegeţi al doilea colaborator</t>
        </r>
      </text>
    </comment>
    <comment ref="W63" authorId="0" shapeId="0" xr:uid="{00000000-0006-0000-0100-00003E000000}">
      <text>
        <r>
          <rPr>
            <b/>
            <sz val="9"/>
            <color indexed="81"/>
            <rFont val="Tahoma"/>
            <family val="2"/>
            <charset val="238"/>
          </rPr>
          <t>Alegeţi al doilea colaborator</t>
        </r>
      </text>
    </comment>
    <comment ref="U64" authorId="0" shapeId="0" xr:uid="{00000000-0006-0000-0100-00003F000000}">
      <text>
        <r>
          <rPr>
            <b/>
            <sz val="9"/>
            <color indexed="81"/>
            <rFont val="Tahoma"/>
            <family val="2"/>
            <charset val="238"/>
          </rPr>
          <t>Alegeţi din listă al trei-lea colaborator</t>
        </r>
      </text>
    </comment>
    <comment ref="W64" authorId="0" shapeId="0" xr:uid="{00000000-0006-0000-0100-000040000000}">
      <text>
        <r>
          <rPr>
            <b/>
            <sz val="9"/>
            <color indexed="81"/>
            <rFont val="Tahoma"/>
            <family val="2"/>
            <charset val="238"/>
          </rPr>
          <t>Alegeţi din listă al trei-lea colaborator</t>
        </r>
      </text>
    </comment>
    <comment ref="W65" authorId="0" shapeId="0" xr:uid="{00000000-0006-0000-0100-000041000000}">
      <text>
        <r>
          <rPr>
            <b/>
            <sz val="9"/>
            <color indexed="81"/>
            <rFont val="Tahoma"/>
            <family val="2"/>
            <charset val="238"/>
          </rPr>
          <t>Alegeţi din listă al patru-lea colaborator</t>
        </r>
      </text>
    </comment>
    <comment ref="P67" authorId="0" shapeId="0" xr:uid="{00000000-0006-0000-0100-000042000000}">
      <text>
        <r>
          <rPr>
            <b/>
            <sz val="9"/>
            <color indexed="81"/>
            <rFont val="Tahoma"/>
            <family val="2"/>
            <charset val="238"/>
          </rPr>
          <t>Documente justificative privind activitățile desfășurate... (link sau document justificativ scanat)</t>
        </r>
      </text>
    </comment>
    <comment ref="P71" authorId="0" shapeId="0" xr:uid="{00000000-0006-0000-0100-000043000000}">
      <text>
        <r>
          <rPr>
            <b/>
            <sz val="9"/>
            <color indexed="81"/>
            <rFont val="Tahoma"/>
            <family val="2"/>
            <charset val="238"/>
          </rPr>
          <t>Documente justificative privind activitățile desfășurate... (link sau document justificativ scanat)</t>
        </r>
      </text>
    </comment>
    <comment ref="S71" authorId="0" shapeId="0" xr:uid="{00000000-0006-0000-0100-000044000000}">
      <text>
        <r>
          <rPr>
            <b/>
            <sz val="9"/>
            <color indexed="81"/>
            <rFont val="Tahoma"/>
            <family val="2"/>
            <charset val="238"/>
          </rPr>
          <t>Alegeţi al doilea colaborator</t>
        </r>
      </text>
    </comment>
    <comment ref="U71" authorId="0" shapeId="0" xr:uid="{00000000-0006-0000-0100-000045000000}">
      <text>
        <r>
          <rPr>
            <b/>
            <sz val="9"/>
            <color indexed="81"/>
            <rFont val="Tahoma"/>
            <family val="2"/>
            <charset val="238"/>
          </rPr>
          <t>Alegeţi al doilea colaborator</t>
        </r>
      </text>
    </comment>
    <comment ref="W71" authorId="0" shapeId="0" xr:uid="{00000000-0006-0000-0100-000046000000}">
      <text>
        <r>
          <rPr>
            <b/>
            <sz val="9"/>
            <color indexed="81"/>
            <rFont val="Tahoma"/>
            <family val="2"/>
            <charset val="238"/>
          </rPr>
          <t>Alegeţi al doilea colaborator</t>
        </r>
      </text>
    </comment>
    <comment ref="U72" authorId="0" shapeId="0" xr:uid="{00000000-0006-0000-0100-000047000000}">
      <text>
        <r>
          <rPr>
            <b/>
            <sz val="9"/>
            <color indexed="81"/>
            <rFont val="Tahoma"/>
            <family val="2"/>
            <charset val="238"/>
          </rPr>
          <t>Alegeţi din listă al trei-lea colaborator</t>
        </r>
      </text>
    </comment>
    <comment ref="W72" authorId="0" shapeId="0" xr:uid="{00000000-0006-0000-0100-000048000000}">
      <text>
        <r>
          <rPr>
            <b/>
            <sz val="9"/>
            <color indexed="81"/>
            <rFont val="Tahoma"/>
            <family val="2"/>
            <charset val="238"/>
          </rPr>
          <t>Alegeţi din listă al trei-lea colaborator</t>
        </r>
      </text>
    </comment>
    <comment ref="W73" authorId="0" shapeId="0" xr:uid="{00000000-0006-0000-0100-000049000000}">
      <text>
        <r>
          <rPr>
            <b/>
            <sz val="9"/>
            <color indexed="81"/>
            <rFont val="Tahoma"/>
            <family val="2"/>
            <charset val="238"/>
          </rPr>
          <t>Alegeţi din listă al patru-lea colaborator</t>
        </r>
      </text>
    </comment>
    <comment ref="P75" authorId="0" shapeId="0" xr:uid="{00000000-0006-0000-0100-00004A000000}">
      <text>
        <r>
          <rPr>
            <b/>
            <sz val="9"/>
            <color indexed="81"/>
            <rFont val="Tahoma"/>
            <family val="2"/>
            <charset val="238"/>
          </rPr>
          <t>Documente justificative privind activitățile desfășurate... (link sau document justificativ scanat)</t>
        </r>
      </text>
    </comment>
    <comment ref="S75" authorId="0" shapeId="0" xr:uid="{00000000-0006-0000-0100-00004B000000}">
      <text>
        <r>
          <rPr>
            <b/>
            <sz val="9"/>
            <color indexed="81"/>
            <rFont val="Tahoma"/>
            <family val="2"/>
            <charset val="238"/>
          </rPr>
          <t>Alegeţi al doilea colaborator</t>
        </r>
      </text>
    </comment>
    <comment ref="U75" authorId="0" shapeId="0" xr:uid="{00000000-0006-0000-0100-00004C000000}">
      <text>
        <r>
          <rPr>
            <b/>
            <sz val="9"/>
            <color indexed="81"/>
            <rFont val="Tahoma"/>
            <family val="2"/>
            <charset val="238"/>
          </rPr>
          <t>Alegeţi al doilea colaborator</t>
        </r>
      </text>
    </comment>
    <comment ref="W75" authorId="0" shapeId="0" xr:uid="{00000000-0006-0000-0100-00004D000000}">
      <text>
        <r>
          <rPr>
            <b/>
            <sz val="9"/>
            <color indexed="81"/>
            <rFont val="Tahoma"/>
            <family val="2"/>
            <charset val="238"/>
          </rPr>
          <t>Alegeţi al doilea colaborator</t>
        </r>
      </text>
    </comment>
    <comment ref="U76" authorId="0" shapeId="0" xr:uid="{00000000-0006-0000-0100-00004E000000}">
      <text>
        <r>
          <rPr>
            <b/>
            <sz val="9"/>
            <color indexed="81"/>
            <rFont val="Tahoma"/>
            <family val="2"/>
            <charset val="238"/>
          </rPr>
          <t>Alegeţi din listă al trei-lea colaborator</t>
        </r>
      </text>
    </comment>
    <comment ref="W76" authorId="0" shapeId="0" xr:uid="{00000000-0006-0000-0100-00004F000000}">
      <text>
        <r>
          <rPr>
            <b/>
            <sz val="9"/>
            <color indexed="81"/>
            <rFont val="Tahoma"/>
            <family val="2"/>
            <charset val="238"/>
          </rPr>
          <t>Alegeţi din listă al trei-lea colaborator</t>
        </r>
      </text>
    </comment>
    <comment ref="W77" authorId="0" shapeId="0" xr:uid="{00000000-0006-0000-0100-000050000000}">
      <text>
        <r>
          <rPr>
            <b/>
            <sz val="9"/>
            <color indexed="81"/>
            <rFont val="Tahoma"/>
            <family val="2"/>
            <charset val="238"/>
          </rPr>
          <t>Alegeţi din listă al patru-lea colaborator</t>
        </r>
      </text>
    </comment>
    <comment ref="P79" authorId="0" shapeId="0" xr:uid="{00000000-0006-0000-0100-000051000000}">
      <text>
        <r>
          <rPr>
            <b/>
            <sz val="9"/>
            <color indexed="81"/>
            <rFont val="Tahoma"/>
            <family val="2"/>
            <charset val="238"/>
          </rPr>
          <t>Documente justificative privind activitățile desfășurate... (link sau document justificativ scanat)</t>
        </r>
      </text>
    </comment>
    <comment ref="S79" authorId="0" shapeId="0" xr:uid="{00000000-0006-0000-0100-000052000000}">
      <text>
        <r>
          <rPr>
            <b/>
            <sz val="9"/>
            <color indexed="81"/>
            <rFont val="Tahoma"/>
            <family val="2"/>
            <charset val="238"/>
          </rPr>
          <t>Alegeţi al doilea colaborator</t>
        </r>
      </text>
    </comment>
    <comment ref="U79" authorId="0" shapeId="0" xr:uid="{00000000-0006-0000-0100-000053000000}">
      <text>
        <r>
          <rPr>
            <b/>
            <sz val="9"/>
            <color indexed="81"/>
            <rFont val="Tahoma"/>
            <family val="2"/>
            <charset val="238"/>
          </rPr>
          <t>Alegeţi al doilea colaborator</t>
        </r>
      </text>
    </comment>
    <comment ref="W79" authorId="0" shapeId="0" xr:uid="{00000000-0006-0000-0100-000054000000}">
      <text>
        <r>
          <rPr>
            <b/>
            <sz val="9"/>
            <color indexed="81"/>
            <rFont val="Tahoma"/>
            <family val="2"/>
            <charset val="238"/>
          </rPr>
          <t>Alegeţi al doilea colaborator</t>
        </r>
      </text>
    </comment>
    <comment ref="U80" authorId="0" shapeId="0" xr:uid="{00000000-0006-0000-0100-000055000000}">
      <text>
        <r>
          <rPr>
            <b/>
            <sz val="9"/>
            <color indexed="81"/>
            <rFont val="Tahoma"/>
            <family val="2"/>
            <charset val="238"/>
          </rPr>
          <t>Alegeţi din listă al trei-lea colaborator</t>
        </r>
      </text>
    </comment>
    <comment ref="W80" authorId="0" shapeId="0" xr:uid="{00000000-0006-0000-0100-000056000000}">
      <text>
        <r>
          <rPr>
            <b/>
            <sz val="9"/>
            <color indexed="81"/>
            <rFont val="Tahoma"/>
            <family val="2"/>
            <charset val="238"/>
          </rPr>
          <t>Alegeţi din listă al trei-lea colaborator</t>
        </r>
      </text>
    </comment>
    <comment ref="W81" authorId="0" shapeId="0" xr:uid="{00000000-0006-0000-0100-000057000000}">
      <text>
        <r>
          <rPr>
            <b/>
            <sz val="9"/>
            <color indexed="81"/>
            <rFont val="Tahoma"/>
            <family val="2"/>
            <charset val="238"/>
          </rPr>
          <t>Alegeţi din listă al patru-lea colaborator</t>
        </r>
      </text>
    </comment>
    <comment ref="P84" authorId="0" shapeId="0" xr:uid="{00000000-0006-0000-0100-000058000000}">
      <text>
        <r>
          <rPr>
            <b/>
            <sz val="9"/>
            <color indexed="81"/>
            <rFont val="Tahoma"/>
            <family val="2"/>
            <charset val="238"/>
          </rPr>
          <t>Documente justificative privind activitățile desfășurate... (link sau document justificativ scanat)</t>
        </r>
      </text>
    </comment>
    <comment ref="S84" authorId="0" shapeId="0" xr:uid="{00000000-0006-0000-0100-000059000000}">
      <text>
        <r>
          <rPr>
            <b/>
            <sz val="9"/>
            <color indexed="81"/>
            <rFont val="Tahoma"/>
            <family val="2"/>
            <charset val="238"/>
          </rPr>
          <t>Alegeţi al doilea colaborator</t>
        </r>
      </text>
    </comment>
    <comment ref="U84" authorId="0" shapeId="0" xr:uid="{00000000-0006-0000-0100-00005A000000}">
      <text>
        <r>
          <rPr>
            <b/>
            <sz val="9"/>
            <color indexed="81"/>
            <rFont val="Tahoma"/>
            <family val="2"/>
            <charset val="238"/>
          </rPr>
          <t>Alegeţi al doilea colaborator</t>
        </r>
      </text>
    </comment>
    <comment ref="W84" authorId="0" shapeId="0" xr:uid="{00000000-0006-0000-0100-00005B000000}">
      <text>
        <r>
          <rPr>
            <b/>
            <sz val="9"/>
            <color indexed="81"/>
            <rFont val="Tahoma"/>
            <family val="2"/>
            <charset val="238"/>
          </rPr>
          <t>Alegeţi al doilea colaborator</t>
        </r>
      </text>
    </comment>
    <comment ref="U85" authorId="0" shapeId="0" xr:uid="{00000000-0006-0000-0100-00005C000000}">
      <text>
        <r>
          <rPr>
            <b/>
            <sz val="9"/>
            <color indexed="81"/>
            <rFont val="Tahoma"/>
            <family val="2"/>
            <charset val="238"/>
          </rPr>
          <t>Alegeţi din listă al trei-lea colaborator</t>
        </r>
      </text>
    </comment>
    <comment ref="W85" authorId="0" shapeId="0" xr:uid="{00000000-0006-0000-0100-00005D000000}">
      <text>
        <r>
          <rPr>
            <b/>
            <sz val="9"/>
            <color indexed="81"/>
            <rFont val="Tahoma"/>
            <family val="2"/>
            <charset val="238"/>
          </rPr>
          <t>Alegeţi din listă al trei-lea colaborator</t>
        </r>
      </text>
    </comment>
    <comment ref="W86" authorId="0" shapeId="0" xr:uid="{00000000-0006-0000-0100-00005E000000}">
      <text>
        <r>
          <rPr>
            <b/>
            <sz val="9"/>
            <color indexed="81"/>
            <rFont val="Tahoma"/>
            <family val="2"/>
            <charset val="238"/>
          </rPr>
          <t>Alegeţi din listă al patru-lea colaborator</t>
        </r>
      </text>
    </comment>
    <comment ref="P88" authorId="0" shapeId="0" xr:uid="{00000000-0006-0000-0100-00005F000000}">
      <text>
        <r>
          <rPr>
            <b/>
            <sz val="9"/>
            <color indexed="81"/>
            <rFont val="Tahoma"/>
            <family val="2"/>
            <charset val="238"/>
          </rPr>
          <t>Documente justificative privind activitățile desfășurate... (link sau document justificativ scanat)</t>
        </r>
      </text>
    </comment>
    <comment ref="S88" authorId="0" shapeId="0" xr:uid="{00000000-0006-0000-0100-000060000000}">
      <text>
        <r>
          <rPr>
            <b/>
            <sz val="9"/>
            <color indexed="81"/>
            <rFont val="Tahoma"/>
            <family val="2"/>
            <charset val="238"/>
          </rPr>
          <t>Alegeţi al doilea colaborator</t>
        </r>
      </text>
    </comment>
    <comment ref="U88" authorId="0" shapeId="0" xr:uid="{00000000-0006-0000-0100-000061000000}">
      <text>
        <r>
          <rPr>
            <b/>
            <sz val="9"/>
            <color indexed="81"/>
            <rFont val="Tahoma"/>
            <family val="2"/>
            <charset val="238"/>
          </rPr>
          <t>Alegeţi al doilea colaborator</t>
        </r>
      </text>
    </comment>
    <comment ref="W88" authorId="0" shapeId="0" xr:uid="{00000000-0006-0000-0100-000062000000}">
      <text>
        <r>
          <rPr>
            <b/>
            <sz val="9"/>
            <color indexed="81"/>
            <rFont val="Tahoma"/>
            <family val="2"/>
            <charset val="238"/>
          </rPr>
          <t>Alegeţi al doilea colaborator</t>
        </r>
      </text>
    </comment>
    <comment ref="U89" authorId="0" shapeId="0" xr:uid="{00000000-0006-0000-0100-000063000000}">
      <text>
        <r>
          <rPr>
            <b/>
            <sz val="9"/>
            <color indexed="81"/>
            <rFont val="Tahoma"/>
            <family val="2"/>
            <charset val="238"/>
          </rPr>
          <t>Alegeţi din listă al trei-lea colaborator</t>
        </r>
      </text>
    </comment>
    <comment ref="W89" authorId="0" shapeId="0" xr:uid="{00000000-0006-0000-0100-000064000000}">
      <text>
        <r>
          <rPr>
            <b/>
            <sz val="9"/>
            <color indexed="81"/>
            <rFont val="Tahoma"/>
            <family val="2"/>
            <charset val="238"/>
          </rPr>
          <t>Alegeţi din listă al trei-lea colaborator</t>
        </r>
      </text>
    </comment>
    <comment ref="W90" authorId="0" shapeId="0" xr:uid="{00000000-0006-0000-0100-000065000000}">
      <text>
        <r>
          <rPr>
            <b/>
            <sz val="9"/>
            <color indexed="81"/>
            <rFont val="Tahoma"/>
            <family val="2"/>
            <charset val="238"/>
          </rPr>
          <t>Alegeţi din listă al patru-lea colaborator</t>
        </r>
      </text>
    </comment>
    <comment ref="P92" authorId="0" shapeId="0" xr:uid="{00000000-0006-0000-0100-000066000000}">
      <text>
        <r>
          <rPr>
            <b/>
            <sz val="9"/>
            <color indexed="81"/>
            <rFont val="Tahoma"/>
            <family val="2"/>
            <charset val="238"/>
          </rPr>
          <t>Documente justificative privind activitățile desfășurate... (link sau document justificativ scanat)</t>
        </r>
      </text>
    </comment>
    <comment ref="S92" authorId="0" shapeId="0" xr:uid="{00000000-0006-0000-0100-000067000000}">
      <text>
        <r>
          <rPr>
            <b/>
            <sz val="9"/>
            <color indexed="81"/>
            <rFont val="Tahoma"/>
            <family val="2"/>
            <charset val="238"/>
          </rPr>
          <t>Alegeţi al doilea colaborator</t>
        </r>
      </text>
    </comment>
    <comment ref="U92" authorId="0" shapeId="0" xr:uid="{00000000-0006-0000-0100-000068000000}">
      <text>
        <r>
          <rPr>
            <b/>
            <sz val="9"/>
            <color indexed="81"/>
            <rFont val="Tahoma"/>
            <family val="2"/>
            <charset val="238"/>
          </rPr>
          <t>Alegeţi al doilea colaborator</t>
        </r>
      </text>
    </comment>
    <comment ref="W92" authorId="0" shapeId="0" xr:uid="{00000000-0006-0000-0100-000069000000}">
      <text>
        <r>
          <rPr>
            <b/>
            <sz val="9"/>
            <color indexed="81"/>
            <rFont val="Tahoma"/>
            <family val="2"/>
            <charset val="238"/>
          </rPr>
          <t>Alegeţi al doilea colaborator</t>
        </r>
      </text>
    </comment>
    <comment ref="U93" authorId="0" shapeId="0" xr:uid="{00000000-0006-0000-0100-00006A000000}">
      <text>
        <r>
          <rPr>
            <b/>
            <sz val="9"/>
            <color indexed="81"/>
            <rFont val="Tahoma"/>
            <family val="2"/>
            <charset val="238"/>
          </rPr>
          <t>Alegeţi din listă al trei-lea colaborator</t>
        </r>
      </text>
    </comment>
    <comment ref="W93" authorId="0" shapeId="0" xr:uid="{00000000-0006-0000-0100-00006B000000}">
      <text>
        <r>
          <rPr>
            <b/>
            <sz val="9"/>
            <color indexed="81"/>
            <rFont val="Tahoma"/>
            <family val="2"/>
            <charset val="238"/>
          </rPr>
          <t>Alegeţi din listă al trei-lea colaborator</t>
        </r>
      </text>
    </comment>
    <comment ref="W94" authorId="0" shapeId="0" xr:uid="{00000000-0006-0000-0100-00006C000000}">
      <text>
        <r>
          <rPr>
            <b/>
            <sz val="9"/>
            <color indexed="81"/>
            <rFont val="Tahoma"/>
            <family val="2"/>
            <charset val="238"/>
          </rPr>
          <t>Alegeţi din listă al patru-lea colaborator</t>
        </r>
      </text>
    </comment>
    <comment ref="P96" authorId="0" shapeId="0" xr:uid="{00000000-0006-0000-0100-00006D000000}">
      <text>
        <r>
          <rPr>
            <b/>
            <sz val="9"/>
            <color indexed="81"/>
            <rFont val="Tahoma"/>
            <family val="2"/>
            <charset val="238"/>
          </rPr>
          <t>Documente justificative privind activitățile desfășurate... (link sau document justificativ scanat)</t>
        </r>
      </text>
    </comment>
    <comment ref="S96" authorId="0" shapeId="0" xr:uid="{00000000-0006-0000-0100-00006E000000}">
      <text>
        <r>
          <rPr>
            <b/>
            <sz val="9"/>
            <color indexed="81"/>
            <rFont val="Tahoma"/>
            <family val="2"/>
            <charset val="238"/>
          </rPr>
          <t>Alegeţi al doilea colaborator</t>
        </r>
      </text>
    </comment>
    <comment ref="U96" authorId="0" shapeId="0" xr:uid="{00000000-0006-0000-0100-00006F000000}">
      <text>
        <r>
          <rPr>
            <b/>
            <sz val="9"/>
            <color indexed="81"/>
            <rFont val="Tahoma"/>
            <family val="2"/>
            <charset val="238"/>
          </rPr>
          <t>Alegeţi al doilea colaborator</t>
        </r>
      </text>
    </comment>
    <comment ref="W96" authorId="0" shapeId="0" xr:uid="{00000000-0006-0000-0100-000070000000}">
      <text>
        <r>
          <rPr>
            <b/>
            <sz val="9"/>
            <color indexed="81"/>
            <rFont val="Tahoma"/>
            <family val="2"/>
            <charset val="238"/>
          </rPr>
          <t>Alegeţi al doilea colaborator</t>
        </r>
      </text>
    </comment>
    <comment ref="U97" authorId="0" shapeId="0" xr:uid="{00000000-0006-0000-0100-000071000000}">
      <text>
        <r>
          <rPr>
            <b/>
            <sz val="9"/>
            <color indexed="81"/>
            <rFont val="Tahoma"/>
            <family val="2"/>
            <charset val="238"/>
          </rPr>
          <t>Alegeţi din listă al trei-lea colaborator</t>
        </r>
      </text>
    </comment>
    <comment ref="W97" authorId="0" shapeId="0" xr:uid="{00000000-0006-0000-0100-000072000000}">
      <text>
        <r>
          <rPr>
            <b/>
            <sz val="9"/>
            <color indexed="81"/>
            <rFont val="Tahoma"/>
            <family val="2"/>
            <charset val="238"/>
          </rPr>
          <t>Alegeţi din listă al trei-lea colaborator</t>
        </r>
      </text>
    </comment>
    <comment ref="W98" authorId="0" shapeId="0" xr:uid="{00000000-0006-0000-0100-000073000000}">
      <text>
        <r>
          <rPr>
            <b/>
            <sz val="9"/>
            <color indexed="81"/>
            <rFont val="Tahoma"/>
            <family val="2"/>
            <charset val="238"/>
          </rPr>
          <t>Alegeţi din listă al patru-lea colaborator</t>
        </r>
      </text>
    </comment>
    <comment ref="P100" authorId="0" shapeId="0" xr:uid="{00000000-0006-0000-0100-000074000000}">
      <text>
        <r>
          <rPr>
            <b/>
            <sz val="9"/>
            <color indexed="81"/>
            <rFont val="Tahoma"/>
            <family val="2"/>
            <charset val="238"/>
          </rPr>
          <t>Documente justificative privind activitățile desfășurate... (link sau document justificativ scanat)</t>
        </r>
      </text>
    </comment>
    <comment ref="S100" authorId="0" shapeId="0" xr:uid="{00000000-0006-0000-0100-000075000000}">
      <text>
        <r>
          <rPr>
            <b/>
            <sz val="9"/>
            <color indexed="81"/>
            <rFont val="Tahoma"/>
            <family val="2"/>
            <charset val="238"/>
          </rPr>
          <t>Alegeţi al doilea colaborator</t>
        </r>
      </text>
    </comment>
    <comment ref="U100" authorId="0" shapeId="0" xr:uid="{00000000-0006-0000-0100-000076000000}">
      <text>
        <r>
          <rPr>
            <b/>
            <sz val="9"/>
            <color indexed="81"/>
            <rFont val="Tahoma"/>
            <family val="2"/>
            <charset val="238"/>
          </rPr>
          <t>Alegeţi al doilea colaborator</t>
        </r>
      </text>
    </comment>
    <comment ref="W100" authorId="0" shapeId="0" xr:uid="{00000000-0006-0000-0100-000077000000}">
      <text>
        <r>
          <rPr>
            <b/>
            <sz val="9"/>
            <color indexed="81"/>
            <rFont val="Tahoma"/>
            <family val="2"/>
            <charset val="238"/>
          </rPr>
          <t>Alegeţi al doilea colaborator</t>
        </r>
      </text>
    </comment>
    <comment ref="U101" authorId="0" shapeId="0" xr:uid="{00000000-0006-0000-0100-000078000000}">
      <text>
        <r>
          <rPr>
            <b/>
            <sz val="9"/>
            <color indexed="81"/>
            <rFont val="Tahoma"/>
            <family val="2"/>
            <charset val="238"/>
          </rPr>
          <t>Alegeţi din listă al trei-lea colaborator</t>
        </r>
      </text>
    </comment>
    <comment ref="W101" authorId="0" shapeId="0" xr:uid="{00000000-0006-0000-0100-000079000000}">
      <text>
        <r>
          <rPr>
            <b/>
            <sz val="9"/>
            <color indexed="81"/>
            <rFont val="Tahoma"/>
            <family val="2"/>
            <charset val="238"/>
          </rPr>
          <t>Alegeţi din listă al trei-lea colaborator</t>
        </r>
      </text>
    </comment>
    <comment ref="W102" authorId="0" shapeId="0" xr:uid="{00000000-0006-0000-0100-00007A000000}">
      <text>
        <r>
          <rPr>
            <b/>
            <sz val="9"/>
            <color indexed="81"/>
            <rFont val="Tahoma"/>
            <family val="2"/>
            <charset val="238"/>
          </rPr>
          <t>Alegeţi din listă al patru-lea colaborator</t>
        </r>
      </text>
    </comment>
    <comment ref="P104" authorId="0" shapeId="0" xr:uid="{00000000-0006-0000-0100-00007B000000}">
      <text>
        <r>
          <rPr>
            <b/>
            <sz val="9"/>
            <color indexed="81"/>
            <rFont val="Tahoma"/>
            <family val="2"/>
            <charset val="238"/>
          </rPr>
          <t>Documente justificative privind activitățile desfășurate... (link sau document justificativ scanat)</t>
        </r>
      </text>
    </comment>
    <comment ref="S104" authorId="0" shapeId="0" xr:uid="{00000000-0006-0000-0100-00007C000000}">
      <text>
        <r>
          <rPr>
            <b/>
            <sz val="9"/>
            <color indexed="81"/>
            <rFont val="Tahoma"/>
            <family val="2"/>
            <charset val="238"/>
          </rPr>
          <t>Alegeţi al doilea colaborator</t>
        </r>
      </text>
    </comment>
    <comment ref="U104" authorId="0" shapeId="0" xr:uid="{00000000-0006-0000-0100-00007D000000}">
      <text>
        <r>
          <rPr>
            <b/>
            <sz val="9"/>
            <color indexed="81"/>
            <rFont val="Tahoma"/>
            <family val="2"/>
            <charset val="238"/>
          </rPr>
          <t>Alegeţi al doilea colaborator</t>
        </r>
      </text>
    </comment>
    <comment ref="W104" authorId="0" shapeId="0" xr:uid="{00000000-0006-0000-0100-00007E000000}">
      <text>
        <r>
          <rPr>
            <b/>
            <sz val="9"/>
            <color indexed="81"/>
            <rFont val="Tahoma"/>
            <family val="2"/>
            <charset val="238"/>
          </rPr>
          <t>Alegeţi al doilea colaborator</t>
        </r>
      </text>
    </comment>
    <comment ref="U105" authorId="0" shapeId="0" xr:uid="{00000000-0006-0000-0100-00007F000000}">
      <text>
        <r>
          <rPr>
            <b/>
            <sz val="9"/>
            <color indexed="81"/>
            <rFont val="Tahoma"/>
            <family val="2"/>
            <charset val="238"/>
          </rPr>
          <t>Alegeţi din listă al trei-lea colaborator</t>
        </r>
      </text>
    </comment>
    <comment ref="W105" authorId="0" shapeId="0" xr:uid="{00000000-0006-0000-0100-000080000000}">
      <text>
        <r>
          <rPr>
            <b/>
            <sz val="9"/>
            <color indexed="81"/>
            <rFont val="Tahoma"/>
            <family val="2"/>
            <charset val="238"/>
          </rPr>
          <t>Alegeţi din listă al trei-lea colaborator</t>
        </r>
      </text>
    </comment>
    <comment ref="W106" authorId="0" shapeId="0" xr:uid="{00000000-0006-0000-0100-000081000000}">
      <text>
        <r>
          <rPr>
            <b/>
            <sz val="9"/>
            <color indexed="81"/>
            <rFont val="Tahoma"/>
            <family val="2"/>
            <charset val="238"/>
          </rPr>
          <t>Alegeţi din listă al patru-lea colaborator</t>
        </r>
      </text>
    </comment>
    <comment ref="P108" authorId="0" shapeId="0" xr:uid="{00000000-0006-0000-0100-000082000000}">
      <text>
        <r>
          <rPr>
            <b/>
            <sz val="9"/>
            <color indexed="81"/>
            <rFont val="Tahoma"/>
            <family val="2"/>
            <charset val="238"/>
          </rPr>
          <t>Documente justificative privind activitățile desfășurate... (link sau document justificativ scanat)</t>
        </r>
      </text>
    </comment>
    <comment ref="S108" authorId="0" shapeId="0" xr:uid="{00000000-0006-0000-0100-000083000000}">
      <text>
        <r>
          <rPr>
            <b/>
            <sz val="9"/>
            <color indexed="81"/>
            <rFont val="Tahoma"/>
            <family val="2"/>
            <charset val="238"/>
          </rPr>
          <t>Alegeţi al doilea colaborator</t>
        </r>
      </text>
    </comment>
    <comment ref="U108" authorId="0" shapeId="0" xr:uid="{00000000-0006-0000-0100-000084000000}">
      <text>
        <r>
          <rPr>
            <b/>
            <sz val="9"/>
            <color indexed="81"/>
            <rFont val="Tahoma"/>
            <family val="2"/>
            <charset val="238"/>
          </rPr>
          <t>Alegeţi al doilea colaborator</t>
        </r>
      </text>
    </comment>
    <comment ref="W108" authorId="0" shapeId="0" xr:uid="{00000000-0006-0000-0100-000085000000}">
      <text>
        <r>
          <rPr>
            <b/>
            <sz val="9"/>
            <color indexed="81"/>
            <rFont val="Tahoma"/>
            <family val="2"/>
            <charset val="238"/>
          </rPr>
          <t>Alegeţi al doilea colaborator</t>
        </r>
      </text>
    </comment>
    <comment ref="U109" authorId="0" shapeId="0" xr:uid="{00000000-0006-0000-0100-000086000000}">
      <text>
        <r>
          <rPr>
            <b/>
            <sz val="9"/>
            <color indexed="81"/>
            <rFont val="Tahoma"/>
            <family val="2"/>
            <charset val="238"/>
          </rPr>
          <t>Alegeţi din listă al trei-lea colaborator</t>
        </r>
      </text>
    </comment>
    <comment ref="W109" authorId="0" shapeId="0" xr:uid="{00000000-0006-0000-0100-000087000000}">
      <text>
        <r>
          <rPr>
            <b/>
            <sz val="9"/>
            <color indexed="81"/>
            <rFont val="Tahoma"/>
            <family val="2"/>
            <charset val="238"/>
          </rPr>
          <t>Alegeţi din listă al trei-lea colaborator</t>
        </r>
      </text>
    </comment>
    <comment ref="W110" authorId="0" shapeId="0" xr:uid="{00000000-0006-0000-0100-000088000000}">
      <text>
        <r>
          <rPr>
            <b/>
            <sz val="9"/>
            <color indexed="81"/>
            <rFont val="Tahoma"/>
            <family val="2"/>
            <charset val="238"/>
          </rPr>
          <t>Alegeţi din listă al patru-lea colaborator</t>
        </r>
      </text>
    </comment>
    <comment ref="P112" authorId="0" shapeId="0" xr:uid="{00000000-0006-0000-0100-000089000000}">
      <text>
        <r>
          <rPr>
            <b/>
            <sz val="9"/>
            <color indexed="81"/>
            <rFont val="Tahoma"/>
            <family val="2"/>
            <charset val="238"/>
          </rPr>
          <t>Documente justificative privind activitățile desfășurate... (link sau document justificativ scanat)</t>
        </r>
      </text>
    </comment>
    <comment ref="S112" authorId="0" shapeId="0" xr:uid="{00000000-0006-0000-0100-00008A000000}">
      <text>
        <r>
          <rPr>
            <b/>
            <sz val="9"/>
            <color indexed="81"/>
            <rFont val="Tahoma"/>
            <family val="2"/>
            <charset val="238"/>
          </rPr>
          <t>Alegeţi al doilea colaborator</t>
        </r>
      </text>
    </comment>
    <comment ref="U112" authorId="0" shapeId="0" xr:uid="{00000000-0006-0000-0100-00008B000000}">
      <text>
        <r>
          <rPr>
            <b/>
            <sz val="9"/>
            <color indexed="81"/>
            <rFont val="Tahoma"/>
            <family val="2"/>
            <charset val="238"/>
          </rPr>
          <t>Alegeţi al doilea colaborator</t>
        </r>
      </text>
    </comment>
    <comment ref="W112" authorId="0" shapeId="0" xr:uid="{00000000-0006-0000-0100-00008C000000}">
      <text>
        <r>
          <rPr>
            <b/>
            <sz val="9"/>
            <color indexed="81"/>
            <rFont val="Tahoma"/>
            <family val="2"/>
            <charset val="238"/>
          </rPr>
          <t>Alegeţi al doilea colaborator</t>
        </r>
      </text>
    </comment>
    <comment ref="U113" authorId="0" shapeId="0" xr:uid="{00000000-0006-0000-0100-00008D000000}">
      <text>
        <r>
          <rPr>
            <b/>
            <sz val="9"/>
            <color indexed="81"/>
            <rFont val="Tahoma"/>
            <family val="2"/>
            <charset val="238"/>
          </rPr>
          <t>Alegeţi din listă al trei-lea colaborator</t>
        </r>
      </text>
    </comment>
    <comment ref="W113" authorId="0" shapeId="0" xr:uid="{00000000-0006-0000-0100-00008E000000}">
      <text>
        <r>
          <rPr>
            <b/>
            <sz val="9"/>
            <color indexed="81"/>
            <rFont val="Tahoma"/>
            <family val="2"/>
            <charset val="238"/>
          </rPr>
          <t>Alegeţi din listă al trei-lea colaborator</t>
        </r>
      </text>
    </comment>
    <comment ref="W114" authorId="0" shapeId="0" xr:uid="{00000000-0006-0000-0100-00008F000000}">
      <text>
        <r>
          <rPr>
            <b/>
            <sz val="9"/>
            <color indexed="81"/>
            <rFont val="Tahoma"/>
            <family val="2"/>
            <charset val="238"/>
          </rPr>
          <t>Alegeţi din listă al patru-lea colaborator</t>
        </r>
      </text>
    </comment>
    <comment ref="P254" authorId="1" shapeId="0" xr:uid="{00000000-0006-0000-0100-000090000000}">
      <text>
        <r>
          <rPr>
            <b/>
            <sz val="9"/>
            <color indexed="81"/>
            <rFont val="Tahoma"/>
            <family val="2"/>
          </rPr>
          <t>Documente justificative privind activitățile desfășurate... (link sau document justificativ scanat încărcat pe platforma Blackboard).</t>
        </r>
      </text>
    </comment>
    <comment ref="P255" authorId="1" shapeId="0" xr:uid="{00000000-0006-0000-0100-000091000000}">
      <text>
        <r>
          <rPr>
            <b/>
            <sz val="9"/>
            <color indexed="81"/>
            <rFont val="Tahoma"/>
            <family val="2"/>
          </rPr>
          <t>Documente justificative privind activitățile desfășurate... (link sau document justificativ scanat încărcat pe platforma Blackboard).</t>
        </r>
      </text>
    </comment>
    <comment ref="P256" authorId="1" shapeId="0" xr:uid="{00000000-0006-0000-0100-000092000000}">
      <text>
        <r>
          <rPr>
            <b/>
            <sz val="9"/>
            <color indexed="81"/>
            <rFont val="Tahoma"/>
            <family val="2"/>
          </rPr>
          <t>Documente justificative privind activitățile desfășurate... (link sau document justificativ scanat încărcat pe platforma Blackboard).</t>
        </r>
      </text>
    </comment>
    <comment ref="P257" authorId="1" shapeId="0" xr:uid="{00000000-0006-0000-0100-000093000000}">
      <text>
        <r>
          <rPr>
            <b/>
            <sz val="9"/>
            <color indexed="81"/>
            <rFont val="Tahoma"/>
            <family val="2"/>
          </rPr>
          <t>Documente justificative privind activitățile desfășurate... (link sau document justificativ scanat încărcat pe platforma Blackboard).</t>
        </r>
      </text>
    </comment>
    <comment ref="P258" authorId="1" shapeId="0" xr:uid="{00000000-0006-0000-0100-000094000000}">
      <text>
        <r>
          <rPr>
            <b/>
            <sz val="9"/>
            <color indexed="81"/>
            <rFont val="Tahoma"/>
            <family val="2"/>
          </rPr>
          <t>Documente justificative privind activitățile desfășurate... (link sau document justificativ scanat încărcat pe platforma Blackboard).</t>
        </r>
      </text>
    </comment>
    <comment ref="P260" authorId="1" shapeId="0" xr:uid="{00000000-0006-0000-0100-000095000000}">
      <text>
        <r>
          <rPr>
            <b/>
            <sz val="9"/>
            <color indexed="81"/>
            <rFont val="Tahoma"/>
            <family val="2"/>
          </rPr>
          <t>Documente justificative privind activitățile desfășurate... (link sau document justificativ scanat încărcat pe platforma Blackboard).</t>
        </r>
      </text>
    </comment>
    <comment ref="P261" authorId="1" shapeId="0" xr:uid="{00000000-0006-0000-0100-000096000000}">
      <text>
        <r>
          <rPr>
            <b/>
            <sz val="9"/>
            <color indexed="81"/>
            <rFont val="Tahoma"/>
            <family val="2"/>
          </rPr>
          <t>Documente justificative privind activitățile desfășurate... (link sau document justificativ scanat încărcat pe platforma Blackboard).</t>
        </r>
      </text>
    </comment>
    <comment ref="P262" authorId="1" shapeId="0" xr:uid="{00000000-0006-0000-0100-000097000000}">
      <text>
        <r>
          <rPr>
            <b/>
            <sz val="9"/>
            <color indexed="81"/>
            <rFont val="Tahoma"/>
            <family val="2"/>
          </rPr>
          <t>Documente justificative privind activitățile desfășurate... (link sau document justificativ scanat încărcat pe platforma Blackboard).</t>
        </r>
      </text>
    </comment>
    <comment ref="P263" authorId="1" shapeId="0" xr:uid="{00000000-0006-0000-0100-000098000000}">
      <text>
        <r>
          <rPr>
            <b/>
            <sz val="9"/>
            <color indexed="81"/>
            <rFont val="Tahoma"/>
            <family val="2"/>
          </rPr>
          <t>Documente justificative privind activitățile desfășurate... (link sau document justificativ scanat încărcat pe platforma Blackboard).</t>
        </r>
      </text>
    </comment>
    <comment ref="P264" authorId="1" shapeId="0" xr:uid="{00000000-0006-0000-0100-000099000000}">
      <text>
        <r>
          <rPr>
            <b/>
            <sz val="9"/>
            <color indexed="81"/>
            <rFont val="Tahoma"/>
            <family val="2"/>
          </rPr>
          <t>Documente justificative privind activitățile desfășurate... (link sau document justificativ scanat încărcat pe platforma Blackboard).</t>
        </r>
      </text>
    </comment>
    <comment ref="P265" authorId="1" shapeId="0" xr:uid="{00000000-0006-0000-0100-00009A000000}">
      <text>
        <r>
          <rPr>
            <b/>
            <sz val="9"/>
            <color indexed="81"/>
            <rFont val="Tahoma"/>
            <family val="2"/>
          </rPr>
          <t>Documente justificative privind activitățile desfășurate... (link sau document justificativ scanat încărcat pe platforma Blackboard).</t>
        </r>
      </text>
    </comment>
    <comment ref="D281" authorId="0" shapeId="0" xr:uid="{00000000-0006-0000-0100-00009B000000}">
      <text>
        <r>
          <rPr>
            <b/>
            <sz val="9"/>
            <color indexed="81"/>
            <rFont val="Tahoma"/>
            <family val="2"/>
            <charset val="238"/>
          </rPr>
          <t>Introduceţi cifra de şcolarizare aprobată de ARACIS la ultima vizită de autorizare/ acreditare</t>
        </r>
      </text>
    </comment>
    <comment ref="E281" authorId="0" shapeId="0" xr:uid="{00000000-0006-0000-0100-00009C000000}">
      <text>
        <r>
          <rPr>
            <b/>
            <sz val="9"/>
            <color indexed="81"/>
            <rFont val="Tahoma"/>
            <family val="2"/>
            <charset val="238"/>
          </rPr>
          <t>Introduceţi numărul de studenți înscriși la programul de studii unde există norma de bază</t>
        </r>
      </text>
    </comment>
    <comment ref="E285" authorId="0" shapeId="0" xr:uid="{00000000-0006-0000-0100-00009D000000}">
      <text>
        <r>
          <rPr>
            <b/>
            <sz val="9"/>
            <color indexed="81"/>
            <rFont val="Tahoma"/>
            <family val="2"/>
            <charset val="238"/>
          </rPr>
          <t>Completaţi salariul normal conform postului ocupat de dvs.</t>
        </r>
      </text>
    </comment>
    <comment ref="F285" authorId="0" shapeId="0" xr:uid="{00000000-0006-0000-0100-00009E000000}">
      <text>
        <r>
          <rPr>
            <b/>
            <sz val="9"/>
            <color indexed="81"/>
            <rFont val="Tahoma"/>
            <family val="2"/>
            <charset val="238"/>
          </rPr>
          <t>Completaţi salariul normal conform postului ocupat de dvs.</t>
        </r>
      </text>
    </comment>
    <comment ref="G285" authorId="0" shapeId="0" xr:uid="{00000000-0006-0000-0100-00009F000000}">
      <text>
        <r>
          <rPr>
            <b/>
            <sz val="9"/>
            <color indexed="81"/>
            <rFont val="Tahoma"/>
            <family val="2"/>
            <charset val="238"/>
          </rPr>
          <t>Completaţi salariul normal conform postului ocupat de dvs.</t>
        </r>
      </text>
    </comment>
    <comment ref="H285" authorId="0" shapeId="0" xr:uid="{00000000-0006-0000-0100-0000A0000000}">
      <text>
        <r>
          <rPr>
            <b/>
            <sz val="9"/>
            <color indexed="81"/>
            <rFont val="Tahoma"/>
            <family val="2"/>
            <charset val="238"/>
          </rPr>
          <t>Completaţi salariul normal conform postului ocupat de dvs.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Danut</author>
  </authors>
  <commentList>
    <comment ref="T140" authorId="0" shapeId="0" xr:uid="{00000000-0006-0000-0300-000001000000}">
      <text>
        <r>
          <rPr>
            <b/>
            <sz val="9"/>
            <color indexed="81"/>
            <rFont val="Tahoma"/>
            <family val="2"/>
            <charset val="238"/>
          </rPr>
          <t>fosta MIHALCIOIU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M4" authorId="0" shapeId="0" xr:uid="{00000000-0006-0000-1C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M4" authorId="0" shapeId="0" xr:uid="{00000000-0006-0000-1D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L4" authorId="0" shapeId="0" xr:uid="{00000000-0006-0000-1E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L4" authorId="0" shapeId="0" xr:uid="{00000000-0006-0000-1F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M4" authorId="0" shapeId="0" xr:uid="{00000000-0006-0000-22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Cristi</author>
  </authors>
  <commentList>
    <comment ref="M4" authorId="0" shapeId="0" xr:uid="{00000000-0006-0000-2300-000001000000}">
      <text>
        <r>
          <rPr>
            <b/>
            <sz val="9"/>
            <color indexed="81"/>
            <rFont val="Tahoma"/>
            <family val="2"/>
            <charset val="238"/>
          </rPr>
          <t xml:space="preserve"> (a series of numbers and letters that identifies a particular text or document published in electronic form on the Internet)
</t>
        </r>
      </text>
    </comment>
  </commentList>
</comments>
</file>

<file path=xl/sharedStrings.xml><?xml version="1.0" encoding="utf-8"?>
<sst xmlns="http://schemas.openxmlformats.org/spreadsheetml/2006/main" count="13758" uniqueCount="3052">
  <si>
    <t>Profesor</t>
  </si>
  <si>
    <t>Conferențiar</t>
  </si>
  <si>
    <t>Asistent</t>
  </si>
  <si>
    <t>Participare în comisii de examen</t>
  </si>
  <si>
    <t>Salariu rezultat</t>
  </si>
  <si>
    <t>Numele și prenumele:</t>
  </si>
  <si>
    <t>Licență:</t>
  </si>
  <si>
    <t>Master:</t>
  </si>
  <si>
    <t>Lector</t>
  </si>
  <si>
    <t>Titular,</t>
  </si>
  <si>
    <t>Semnătura</t>
  </si>
  <si>
    <t>Procent ocupare locuri</t>
  </si>
  <si>
    <t>Normat:</t>
  </si>
  <si>
    <t>Realizat:</t>
  </si>
  <si>
    <t>Puncte de credit</t>
  </si>
  <si>
    <t>obținute</t>
  </si>
  <si>
    <t>acordate</t>
  </si>
  <si>
    <t>Publicații de specialitate</t>
  </si>
  <si>
    <t>Citări în publicatii in conformitate cu "Standardele minimale si obligatorii pentru conferirea titlurilor didactice"</t>
  </si>
  <si>
    <t>Lector
universitar</t>
  </si>
  <si>
    <t>Asistent
universitar</t>
  </si>
  <si>
    <t>Participare la întocmirea dosarelor de autoevaluare</t>
  </si>
  <si>
    <r>
      <t>Alte activităţi</t>
    </r>
    <r>
      <rPr>
        <sz val="10"/>
        <color rgb="FF000000"/>
        <rFont val="Times New Roman"/>
        <family val="1"/>
      </rPr>
      <t xml:space="preserve"> (credite pentru alte activități)</t>
    </r>
    <r>
      <rPr>
        <b/>
        <sz val="10"/>
        <color rgb="FF000000"/>
        <rFont val="Times New Roman"/>
        <family val="1"/>
      </rPr>
      <t xml:space="preserve">: </t>
    </r>
  </si>
  <si>
    <t>Grad didactic</t>
  </si>
  <si>
    <t>Normat</t>
  </si>
  <si>
    <t>Puncte de credit pentru norma didactică
(obligatorii)</t>
  </si>
  <si>
    <t>Realizat (%)</t>
  </si>
  <si>
    <t>Puncte de credit pentru activități didactice auxiliare (obligatorii), activități de cercetare și pentru alte activități</t>
  </si>
  <si>
    <t>Doi
coautori</t>
  </si>
  <si>
    <t>Trei
coautori</t>
  </si>
  <si>
    <t>Autor
unic</t>
  </si>
  <si>
    <t xml:space="preserve">Activități extracuriculare </t>
  </si>
  <si>
    <r>
      <t>Activități didactice auxiliare</t>
    </r>
    <r>
      <rPr>
        <b/>
        <sz val="10"/>
        <color rgb="FF000000"/>
        <rFont val="Times New Roman"/>
        <family val="1"/>
      </rPr>
      <t>:</t>
    </r>
  </si>
  <si>
    <t>Membru al comisiilor de admitere.</t>
  </si>
  <si>
    <t>Membru al comisiilor de licenţă/ disertație/ contestații.</t>
  </si>
  <si>
    <t>Membru al consiliului departamentului din facultate.</t>
  </si>
  <si>
    <t>Membru al Agenţiei Naţionale a Calificărilor în Învăţământul Superior.</t>
  </si>
  <si>
    <t>Activități desfășurate la nivel de facultate</t>
  </si>
  <si>
    <t>Activități didactice auxiliare evaluate lunar</t>
  </si>
  <si>
    <t>Publicația în care a apărut articolul/ numele si prenumele coautorilor</t>
  </si>
  <si>
    <t>Membru al consiliului facultăţii.</t>
  </si>
  <si>
    <t>Rezultat</t>
  </si>
  <si>
    <t>Numărul lucrărilor publicate ca autor unic sau coautori</t>
  </si>
  <si>
    <t>0,5/ 
student
consiliat</t>
  </si>
  <si>
    <t>4/
conferință</t>
  </si>
  <si>
    <t>20/
proiect</t>
  </si>
  <si>
    <t>ALEGETI FACULTATEA</t>
  </si>
  <si>
    <t>Arhitectură București</t>
  </si>
  <si>
    <t>Educaţie Fizică şi Sport, București</t>
  </si>
  <si>
    <t>Litere, București</t>
  </si>
  <si>
    <t>Matematică, Informatică și Științele Naturii, București</t>
  </si>
  <si>
    <t>Medicină Veterinară București</t>
  </si>
  <si>
    <t>Psihologie şi Științele Educației, Braşov</t>
  </si>
  <si>
    <t>Psihologie și Științele Educației, București</t>
  </si>
  <si>
    <t>Științe Economice, București</t>
  </si>
  <si>
    <t>Științe Economice, Câmpulung Muscel</t>
  </si>
  <si>
    <t xml:space="preserve">Științe Juridice și Științe Economice, Constanta </t>
  </si>
  <si>
    <t>Științe Juridice și Științe Economice, Râmnicu Vâlcea</t>
  </si>
  <si>
    <t>Științe Juridice, Economice și Administrative Craiova</t>
  </si>
  <si>
    <t>Științe Juridice, Economice și Administrative, Braşov</t>
  </si>
  <si>
    <t>Științe Juridice, Politice și Administrative, București</t>
  </si>
  <si>
    <t>Științe Socio-Umane București</t>
  </si>
  <si>
    <t>FACULTATEA DE LITERE DIN BUCURESTI</t>
  </si>
  <si>
    <t>FACULTATEA DE STIINTE JURIDICE, POLITICE SI ADMINISTRATIVE, BUC.</t>
  </si>
  <si>
    <t>FACULTATEA DE EDUCATIE FIZICA SI SPORT DIN BUCURESTI</t>
  </si>
  <si>
    <t>FACULTATEA DE STIINTE ECONOMICE, BUCURESTI</t>
  </si>
  <si>
    <t>FACULTATEA DE MEDICINA VETERINARA DIN BUCURESTI</t>
  </si>
  <si>
    <t>FACULTATEA DE PSIHOLOGIE SI STIINTELE EDUCATIEI, BUCURESTI</t>
  </si>
  <si>
    <t>FACULTATEA DE STIINTE SOCIO-UMANE BUCURESTI</t>
  </si>
  <si>
    <t>FACULTATEA DE MATEMATICA,INFORMATICA SI STIINTELE NATURII,BUCURESTI</t>
  </si>
  <si>
    <t>FACULTATEA DE ARHITECTURA DIN BUCURESTI</t>
  </si>
  <si>
    <t>FACULTATEA DE STIINTE JURIDICE, ECONOMICE SI ADMINISTRATIVE, BRASOV</t>
  </si>
  <si>
    <t>FACULTATEA DE PSIHOLOGIE SI STIINTELE EDUCATIEI, BRASOV</t>
  </si>
  <si>
    <t>FACULTATEA DE STIINTE JURIDICE, ECONOMICE SI ADMINISTRATIVE,CRAIOVA</t>
  </si>
  <si>
    <t>FACULTATEA DE STIINTE JURIDICE SI STIINTE ECONOMICE, CONSTANTA</t>
  </si>
  <si>
    <t>FACULTATEA DE STIINTE ECONOMICE, CAMPULUNG MUSCEL</t>
  </si>
  <si>
    <t>FACULTATEA DE STIINTE JURIDICE SI STIINTE ECONOMICE, RAMNICU VALCEA</t>
  </si>
  <si>
    <t>DEPARTAMENTUL PREGATIRE PERSONAL DIDACTIC</t>
  </si>
  <si>
    <t>Departamentul pentru Pregătirea Personalului Didactic</t>
  </si>
  <si>
    <t>Fac SALARIZARE</t>
  </si>
  <si>
    <t>Arhitectură</t>
  </si>
  <si>
    <t>Arhitectură - limba engleză</t>
  </si>
  <si>
    <t>Educaţie fizică şi sportivă</t>
  </si>
  <si>
    <t>Sport și performanță motrică</t>
  </si>
  <si>
    <t>Kinetoterapie şi motricitate specială</t>
  </si>
  <si>
    <t>Activitati motrice curriculare si extracurriculare</t>
  </si>
  <si>
    <t>Educaţie fizică şi antrenament sportiv</t>
  </si>
  <si>
    <t>Kinetoterapia în afecţiunile locomotorii</t>
  </si>
  <si>
    <t>Educaţie fizică şi managementul activităţilor şi structurilor sportive</t>
  </si>
  <si>
    <t>Kinetoterapia în recuperarea afecţiunilor cerebro-vasculare</t>
  </si>
  <si>
    <t>Limba şi literatura engleză - Limbi şi literaturi moderne (franceză, germană, spaniolă, italiană, rusă)/clasică (latină)</t>
  </si>
  <si>
    <t>Limba şi literatura română - O limbă şi literatură modernă (engleză, franceză)</t>
  </si>
  <si>
    <t>Filologie - Traducere în domenii de specialitate</t>
  </si>
  <si>
    <t>Limbă şi literatură română - modernizare şi modernitate</t>
  </si>
  <si>
    <t>Modernitatea în literatura europeană</t>
  </si>
  <si>
    <t>Medicină veterinară</t>
  </si>
  <si>
    <t>Psihologie</t>
  </si>
  <si>
    <t>Pedagogia învăţământului primar şi preşcolar</t>
  </si>
  <si>
    <t>Psihologie clinică şi intervenţie psihologică</t>
  </si>
  <si>
    <t>Psihologie judiciară şi victimologie</t>
  </si>
  <si>
    <t>Geografie</t>
  </si>
  <si>
    <t>Geografia turismului</t>
  </si>
  <si>
    <t>Informatică</t>
  </si>
  <si>
    <t>Tehnologia informaţiei</t>
  </si>
  <si>
    <t>Analiza şi expertiza riscurilor de mediu</t>
  </si>
  <si>
    <t>Tehnologii moderne în ingineria sistemelor informatice</t>
  </si>
  <si>
    <t>Matematici aplicate în economie</t>
  </si>
  <si>
    <t>Drept</t>
  </si>
  <si>
    <t>Poliţie locală</t>
  </si>
  <si>
    <t>Administraţie publică</t>
  </si>
  <si>
    <t>Relaţii internaţionale şi studii europene</t>
  </si>
  <si>
    <t xml:space="preserve">Ştiinţe penale </t>
  </si>
  <si>
    <t>Comunicare şi relaţii publice</t>
  </si>
  <si>
    <t>Jurnalism</t>
  </si>
  <si>
    <t>Arhivistică</t>
  </si>
  <si>
    <t>Resurse umane</t>
  </si>
  <si>
    <t>Pedagogie muzicală</t>
  </si>
  <si>
    <t>Artele spectacolului (actorie)</t>
  </si>
  <si>
    <t>Artă Muzicală</t>
  </si>
  <si>
    <t>Familia în societatea contemporană</t>
  </si>
  <si>
    <t>Management organizaţional şi al resurselor umane</t>
  </si>
  <si>
    <t>Mass-media şi Comunicarea</t>
  </si>
  <si>
    <t>Mass-media şi Comunicarea în sport</t>
  </si>
  <si>
    <t>Artă Teatrală</t>
  </si>
  <si>
    <t>Pedagogie teatrală</t>
  </si>
  <si>
    <t>Teatru muzical</t>
  </si>
  <si>
    <t>Marketing</t>
  </si>
  <si>
    <t>Economia comertului, turismului, serviciilor si managementului calitatii</t>
  </si>
  <si>
    <t>Contabilitate şi informatică de gestiune</t>
  </si>
  <si>
    <t>Management</t>
  </si>
  <si>
    <t>Finanţe şi bănci</t>
  </si>
  <si>
    <t>Audit financiar contabil</t>
  </si>
  <si>
    <t>Contabilitatea agenţilor economici şi a instituţiilor publice</t>
  </si>
  <si>
    <t>Contabilitatea şi gestiunea fiscală a firmei</t>
  </si>
  <si>
    <t>Bănci şi pieţe financiare</t>
  </si>
  <si>
    <t>Finanţe, bănci şi asigurări</t>
  </si>
  <si>
    <t>Managementul activităţilor financiar-bancare</t>
  </si>
  <si>
    <t>Managementul şi finanţarea proiectelor</t>
  </si>
  <si>
    <t>Managementul şi finanţarea proiectelor  publice şi private</t>
  </si>
  <si>
    <t>Maketingul şi managementul operaţiunilor logistice</t>
  </si>
  <si>
    <t>Maketingul şi managementul serviciilor</t>
  </si>
  <si>
    <t>Marketing şi Relatii Publice în Afaceri</t>
  </si>
  <si>
    <t>Pedagogie</t>
  </si>
  <si>
    <t xml:space="preserve">Educaţie timpurie şi învăţământ primar Interdisciplinar (interdisciplinar cu domeniul Ştiinţe ale educaţiei) </t>
  </si>
  <si>
    <t>Consiliere educaţională (interdisciplinar cu domeniul Psihologie)</t>
  </si>
  <si>
    <t>Cooperare internaţională în justiţie</t>
  </si>
  <si>
    <t>Dimensiunea europeană a managementului organizaţiei</t>
  </si>
  <si>
    <t>Managementul administraţiei publice</t>
  </si>
  <si>
    <t>Managementul strategic al organizaţiei</t>
  </si>
  <si>
    <t>Contabilitate şi managementul afacerilor</t>
  </si>
  <si>
    <t>Contabilitate, expertiză şi audit</t>
  </si>
  <si>
    <t>Managementul financiar contabil şi auditul afacerilor</t>
  </si>
  <si>
    <t>Dialogul social şi comunicarea în relaţiile de muncă</t>
  </si>
  <si>
    <t>Ştiinţe penale</t>
  </si>
  <si>
    <t>Management organizaţional şi antreprenoriat</t>
  </si>
  <si>
    <t>Auditul intern în sistemul public şi privat</t>
  </si>
  <si>
    <t>Ştiinţe penale şi criminalistica</t>
  </si>
  <si>
    <t>Finanţe şi administraţie publică europeană</t>
  </si>
  <si>
    <t>NRC</t>
  </si>
  <si>
    <t>NUME</t>
  </si>
  <si>
    <t>VASILESCU RUXANDRA ELEONORA</t>
  </si>
  <si>
    <t>VOLCEANOV GEORGE VALENTIN</t>
  </si>
  <si>
    <t>LUPU MARILENA ANDREA</t>
  </si>
  <si>
    <t>CEBAN TAMARA</t>
  </si>
  <si>
    <t>CHAPELAN MIHAELA</t>
  </si>
  <si>
    <t>MARINESCU CATRINEL LUIZA</t>
  </si>
  <si>
    <t>MARINESCU VALERIU ALEXANDRU</t>
  </si>
  <si>
    <t>OSIAC MARIA</t>
  </si>
  <si>
    <t>BIANCHI VALENTINA ELENA</t>
  </si>
  <si>
    <t>BURCEA RALUCA GABRIELA</t>
  </si>
  <si>
    <t>BUZEA OANA ROXANA</t>
  </si>
  <si>
    <t>CHIRIMBU MIHAELA ADINA</t>
  </si>
  <si>
    <t>CHIRIMBU SEBASTIAN CRISTIAN</t>
  </si>
  <si>
    <t>DRAGUSIN ELENA</t>
  </si>
  <si>
    <t>DUMBRAVESCU DAIANA GEORGIANA</t>
  </si>
  <si>
    <t>DUTA FLORICA</t>
  </si>
  <si>
    <t>GHINEA CARMEN</t>
  </si>
  <si>
    <t>IACOB MIRELA SIMONA</t>
  </si>
  <si>
    <t>NICULESCU ANDREI</t>
  </si>
  <si>
    <t>RADULESCU ADINA NICOLETA</t>
  </si>
  <si>
    <t>RASCU PISTOL SILVIA RUCSANDRA</t>
  </si>
  <si>
    <t>SIMION CATALIN</t>
  </si>
  <si>
    <t>STERIAN CONSTANTIN DAN</t>
  </si>
  <si>
    <t>DINUICA DOINEL</t>
  </si>
  <si>
    <t>ILIE MARIAN</t>
  </si>
  <si>
    <t>ARTENE DIANA ANCA</t>
  </si>
  <si>
    <t>RUDAREANU MARIANA</t>
  </si>
  <si>
    <t>FAINISI FLORIN</t>
  </si>
  <si>
    <t>DIACONU NICOLETA</t>
  </si>
  <si>
    <t>JIDOVU NICU</t>
  </si>
  <si>
    <t>PRICOPI IONEL ADRIAN</t>
  </si>
  <si>
    <t>VOICU COSTICA</t>
  </si>
  <si>
    <t>ALBU EMANUEL</t>
  </si>
  <si>
    <t>COCA GEORGE</t>
  </si>
  <si>
    <t>FLOREA BUJOREL</t>
  </si>
  <si>
    <t>FRASINEANU DRAGOS</t>
  </si>
  <si>
    <t>GODEANU TEODOR NARCIS</t>
  </si>
  <si>
    <t>IFRIM OANA ROXANA</t>
  </si>
  <si>
    <t>NEGRU MIRCEA</t>
  </si>
  <si>
    <t>PAIUSAN-NUICA MONICA CRISTINA</t>
  </si>
  <si>
    <t>PAUN ROXANA DANIELA</t>
  </si>
  <si>
    <t>PREDA AURA MARCELA</t>
  </si>
  <si>
    <t>STANCU RADU</t>
  </si>
  <si>
    <t>STANESCU STANCIU TEODORA</t>
  </si>
  <si>
    <t>BUTCULESCU CLAUDIU RAMON</t>
  </si>
  <si>
    <t>CRISTESCU SORIN</t>
  </si>
  <si>
    <t>FLORESCU CRISTINA IOANA</t>
  </si>
  <si>
    <t>GRUIA GEORGE</t>
  </si>
  <si>
    <t>ILIESCU GABRIEL</t>
  </si>
  <si>
    <t>LACHE ELENA IULIANA</t>
  </si>
  <si>
    <t>MIULESCU VIOREL</t>
  </si>
  <si>
    <t>MOROIANU GHEORGHE</t>
  </si>
  <si>
    <t>MUTULESCU ANTONIO SILVIU</t>
  </si>
  <si>
    <t>POPESCU MARIA</t>
  </si>
  <si>
    <t>RAICIU DIMITRIE DAN</t>
  </si>
  <si>
    <t>RAUTU TUDOR ANDREI</t>
  </si>
  <si>
    <t>RICIU IULIANA</t>
  </si>
  <si>
    <t>SABAU MIRELA GEORGIANA</t>
  </si>
  <si>
    <t>UGLEAN GELU OCTAVIAN</t>
  </si>
  <si>
    <t>VIZITEU MADALINA</t>
  </si>
  <si>
    <t>VOICU ADRIANA CAMELIA</t>
  </si>
  <si>
    <t>BAMBERGER ZAIRA ANDRA</t>
  </si>
  <si>
    <t>BUZATU DANIEL CIPRIAN DUMITRU</t>
  </si>
  <si>
    <t>CALIN CAMELIA ELENA</t>
  </si>
  <si>
    <t>CERCHEZ ADELA MARIA</t>
  </si>
  <si>
    <t>GRECU POLIXENIA</t>
  </si>
  <si>
    <t>ISTRATE MIHAELA RAMONA</t>
  </si>
  <si>
    <t>ISTRATESCU ANELIS VANINA</t>
  </si>
  <si>
    <t>LACRARU FLORIN BOGDAN</t>
  </si>
  <si>
    <t>PATRU ALINA DANIELA</t>
  </si>
  <si>
    <t>STROE PETRUTA GABRIELA</t>
  </si>
  <si>
    <t>NICULESCU GEORGETA</t>
  </si>
  <si>
    <t>SABAU ELENA</t>
  </si>
  <si>
    <t>COJOCARU MARILENA</t>
  </si>
  <si>
    <t>COJOCARU ADIN MARIAN</t>
  </si>
  <si>
    <t>GHEORGHE DANIEL</t>
  </si>
  <si>
    <t>BUHOCIU ELENA</t>
  </si>
  <si>
    <t>BUTU IOANA MARIA</t>
  </si>
  <si>
    <t>CATUNA GEORGE CRISTIAN</t>
  </si>
  <si>
    <t>GHEORGHE GEORGETA IOANA</t>
  </si>
  <si>
    <t>IVAN PAULA</t>
  </si>
  <si>
    <t>PAUN GHEORGHE DAN</t>
  </si>
  <si>
    <t>TEUSDEA CRISTIAN CLAUDIU</t>
  </si>
  <si>
    <t>JIANU ANCA</t>
  </si>
  <si>
    <t>EPURE MANUELA</t>
  </si>
  <si>
    <t>IONESCU IONEL EDUARD</t>
  </si>
  <si>
    <t>PISTOL LUMINITA VIORICA</t>
  </si>
  <si>
    <t>CRACIUNAS VIRGINIA DIANA</t>
  </si>
  <si>
    <t>MILITARU MADALINA</t>
  </si>
  <si>
    <t>HURLOIU LACRIMIOARA RODICA</t>
  </si>
  <si>
    <t>ANDRONIE MARIA</t>
  </si>
  <si>
    <t>COSTEA CARMEN EUGENIA</t>
  </si>
  <si>
    <t>DASCALU ELENA DOINA</t>
  </si>
  <si>
    <t>GHERASIM ZENOVIC</t>
  </si>
  <si>
    <t>IONESCU CICILIA</t>
  </si>
  <si>
    <t>IONESCU CORNEL</t>
  </si>
  <si>
    <t>MARES MARIUS DANIEL</t>
  </si>
  <si>
    <t>MIHAI ILIE</t>
  </si>
  <si>
    <t>PASNICU DANIELA</t>
  </si>
  <si>
    <t>GHIORGHITA EUGEN</t>
  </si>
  <si>
    <t>MIHAILA OLIVIA RAMONA</t>
  </si>
  <si>
    <t>ANDRONIE MIHAI</t>
  </si>
  <si>
    <t>BAICU CLAUDIA GABRIELA</t>
  </si>
  <si>
    <t>BALUTA VIRGIL AURELIAN</t>
  </si>
  <si>
    <t>BRAICU CEZAR</t>
  </si>
  <si>
    <t>CIOPONEA MARIANA CRISTINA</t>
  </si>
  <si>
    <t>COCIUBAN ARISTIDE DUMITRU</t>
  </si>
  <si>
    <t>GEORGESCU FLOAREA</t>
  </si>
  <si>
    <t>GURGU ELENA</t>
  </si>
  <si>
    <t>ILINCUTA LUCIAN DOREL</t>
  </si>
  <si>
    <t>IONESCU LUMINITA</t>
  </si>
  <si>
    <t>JELEV VIORICA</t>
  </si>
  <si>
    <t>MLADEN LUISE</t>
  </si>
  <si>
    <t>NEGRU TITEL</t>
  </si>
  <si>
    <t>RUSU BIANCA FLORENTINA</t>
  </si>
  <si>
    <t>SERBAN RADU</t>
  </si>
  <si>
    <t>STANCIU VASILE MILTIADE</t>
  </si>
  <si>
    <t>UNGUREANU GABRIELA</t>
  </si>
  <si>
    <t>UNGUREANU MIHAI DRAGOS</t>
  </si>
  <si>
    <t>ZORZOLIU ILEANA RALUCA</t>
  </si>
  <si>
    <t>HURLOIU ION IULIAN</t>
  </si>
  <si>
    <t>CHIVU MARIA RAMONA</t>
  </si>
  <si>
    <t>DEACONU PETRE</t>
  </si>
  <si>
    <t>DRAGOMIROIU RODICA</t>
  </si>
  <si>
    <t>GADAU LIANA</t>
  </si>
  <si>
    <t>GARDAN DANIEL ADRIAN</t>
  </si>
  <si>
    <t>GARDAN IULIANA PETRONELA</t>
  </si>
  <si>
    <t>GEAMANU MARINELA</t>
  </si>
  <si>
    <t>IATAGAN MARIANA</t>
  </si>
  <si>
    <t>MERUTA ALEXANDRINA</t>
  </si>
  <si>
    <t>POPESCU DRAGOS GABRIEL</t>
  </si>
  <si>
    <t>UNGUREANU ADRIAN</t>
  </si>
  <si>
    <t>UTA CRISTIAN</t>
  </si>
  <si>
    <t>BUCEA MANEA TONIS ROCSANA</t>
  </si>
  <si>
    <t>BURTEA ELENA</t>
  </si>
  <si>
    <t>CHIVU MARIN</t>
  </si>
  <si>
    <t>CRETOIU RALUCA IONELA</t>
  </si>
  <si>
    <t>DUMITRU RALUCA ANA MARIA</t>
  </si>
  <si>
    <t>MIHALI ANA MARIA</t>
  </si>
  <si>
    <t>OPREA CONSTANTIN CRISTIAN</t>
  </si>
  <si>
    <t>ROTARU STEFANIA ALINA</t>
  </si>
  <si>
    <t>SAVU COSMINA SILVIANA</t>
  </si>
  <si>
    <t>SERBAN MARIUTA</t>
  </si>
  <si>
    <t>UNGUREANU ANCA PETRONELA</t>
  </si>
  <si>
    <t>VLAD CATALINA</t>
  </si>
  <si>
    <t>ANDRONIE IOANA CRISTINA</t>
  </si>
  <si>
    <t>PARVU MONICA</t>
  </si>
  <si>
    <t>BACESCU BOGDAN IOAN</t>
  </si>
  <si>
    <t>BERGHES CARMEN</t>
  </si>
  <si>
    <t>TURCU DANUT</t>
  </si>
  <si>
    <t>ANDRONIE VIOREL</t>
  </si>
  <si>
    <t>LUPESCU IRINA</t>
  </si>
  <si>
    <t>SIMION VIOLETA ELENA</t>
  </si>
  <si>
    <t>AMFIM ADRIANA</t>
  </si>
  <si>
    <t>BADIC ELENA LUIZA</t>
  </si>
  <si>
    <t>BELOUS MADALINA</t>
  </si>
  <si>
    <t>CALIN VICTOR</t>
  </si>
  <si>
    <t>CUCA DANIEL</t>
  </si>
  <si>
    <t>DINU CRISTINA</t>
  </si>
  <si>
    <t>GRIGORESCU PAUL</t>
  </si>
  <si>
    <t>MARINESCU IOANA ANDREEA</t>
  </si>
  <si>
    <t>PETRUT TANASE</t>
  </si>
  <si>
    <t>SALLAY ARPAD</t>
  </si>
  <si>
    <t>VELICU NICULAE</t>
  </si>
  <si>
    <t>TUDOR ANETA LAURA</t>
  </si>
  <si>
    <t>MANU MAGDALENA BEATRICE</t>
  </si>
  <si>
    <t>TARANU ADELA MIHAELA</t>
  </si>
  <si>
    <t>LISIEVICI PETRU</t>
  </si>
  <si>
    <t>GEORGESCU MATEI</t>
  </si>
  <si>
    <t>GORAN LAURA OANA</t>
  </si>
  <si>
    <t>RADU NICOLAE</t>
  </si>
  <si>
    <t>CIRNECI DRAGOS</t>
  </si>
  <si>
    <t>DANCIU BOGDAN VASILE</t>
  </si>
  <si>
    <t>PANTELIMON CRISTINEL</t>
  </si>
  <si>
    <t>SFETCU RALUCA</t>
  </si>
  <si>
    <t>AVRAMESCU MONICA DELICIA</t>
  </si>
  <si>
    <t>MARICA ALEXANDRA SIMONA</t>
  </si>
  <si>
    <t>PANTELIMON CORINA CRISTINA</t>
  </si>
  <si>
    <t>RUSU ELENA CLAUDIA</t>
  </si>
  <si>
    <t>SION GRATIELA LUMINITA</t>
  </si>
  <si>
    <t>TUTU MIHAELA CORINA</t>
  </si>
  <si>
    <t>CUC BOGDAN SEBASTIAN</t>
  </si>
  <si>
    <t>ENE ALEXANDRINA CARMEN</t>
  </si>
  <si>
    <t>LUNGU COSMIN</t>
  </si>
  <si>
    <t>PANESCU OANA MADLEN</t>
  </si>
  <si>
    <t>PIRVESCU AMINA RUXANDRA</t>
  </si>
  <si>
    <t>RUGINA STRATULAT DAN</t>
  </si>
  <si>
    <t>SANDU ELENA</t>
  </si>
  <si>
    <t>STAN VICTORIA</t>
  </si>
  <si>
    <t>PINGHIRIAC GEORGETA ELENA</t>
  </si>
  <si>
    <t>SERBAN SILVIU CONSTANTIN</t>
  </si>
  <si>
    <t>BRATU SOFIA</t>
  </si>
  <si>
    <t>CIOBANU MAIA</t>
  </si>
  <si>
    <t>CRETU VIOREL FLORIN</t>
  </si>
  <si>
    <t>LAZAROIU GEORGE ROBERT</t>
  </si>
  <si>
    <t>LERESCU EMIL SORIN</t>
  </si>
  <si>
    <t>PAUNESCU ANDREI ALEXANDRU</t>
  </si>
  <si>
    <t>PLAESU ANCUTA</t>
  </si>
  <si>
    <t>POPESCU LIVIANA CRINUTA</t>
  </si>
  <si>
    <t>ROMILA FERNANDA SORELA</t>
  </si>
  <si>
    <t>CIOCHINA RALUCA</t>
  </si>
  <si>
    <t>COJOCARIU GHEORGHE</t>
  </si>
  <si>
    <t>COMAN RUXANDRA MARILENA</t>
  </si>
  <si>
    <t>DUBSKY IRINA</t>
  </si>
  <si>
    <t>IURASCU VIORICA</t>
  </si>
  <si>
    <t>MICULI POP OTILIA ALEXANDRA</t>
  </si>
  <si>
    <t>MIRCICA NELA</t>
  </si>
  <si>
    <t>MURARU AUREL</t>
  </si>
  <si>
    <t>PINTEA ILIE</t>
  </si>
  <si>
    <t>STOIAN LUMINITA</t>
  </si>
  <si>
    <t>VOLOACA IOANA DIANA</t>
  </si>
  <si>
    <t>GRIGORIU ANITA</t>
  </si>
  <si>
    <t>SERBANESCU CRISTINA GABRIELLA</t>
  </si>
  <si>
    <t>CRUCERU NICOLAE</t>
  </si>
  <si>
    <t>DUDA GHEORGHE IORDAN IOSIF</t>
  </si>
  <si>
    <t>ALBEANU GRIGORE</t>
  </si>
  <si>
    <t>IOAN RODICA</t>
  </si>
  <si>
    <t>MARIN CORNELIA</t>
  </si>
  <si>
    <t>ANDREI MADALINA TEODORA</t>
  </si>
  <si>
    <t>COPIL VLAD ALEXANDRU</t>
  </si>
  <si>
    <t>DUMITRASCU COSTIN</t>
  </si>
  <si>
    <t>DUMITRU DAN</t>
  </si>
  <si>
    <t>GHERASIM CONSTANTIN CEZAR</t>
  </si>
  <si>
    <t>GHICA MANUELA</t>
  </si>
  <si>
    <t>GRADINARU STELIAN</t>
  </si>
  <si>
    <t>VILCU DANA MIHAELA</t>
  </si>
  <si>
    <t>CREANGA EMIL</t>
  </si>
  <si>
    <t>RUSU CONSTANTIN</t>
  </si>
  <si>
    <t>CIOTOIU IULIANA</t>
  </si>
  <si>
    <t>MINGHIAT SORIN</t>
  </si>
  <si>
    <t>SANDU ANCA</t>
  </si>
  <si>
    <t>BEREVOESCU ILEANA CARMEN</t>
  </si>
  <si>
    <t>BERZA VICTORIA MARINELA</t>
  </si>
  <si>
    <t>CRUTESCU RUXANDRA</t>
  </si>
  <si>
    <t>HARITON ANA MARIA</t>
  </si>
  <si>
    <t>JINGA FLORIN CLAUDIU</t>
  </si>
  <si>
    <t>KISILEWICZ ILEANA MARIA</t>
  </si>
  <si>
    <t>NEMTEANU RUXANDRA</t>
  </si>
  <si>
    <t>STANCIOIU ANCA GABRIELA</t>
  </si>
  <si>
    <t>STANCULESCU ILEANA</t>
  </si>
  <si>
    <t>TEODORESCU NICOLETA DOINA</t>
  </si>
  <si>
    <t>ALEXE MIRCEA</t>
  </si>
  <si>
    <t>DATCU DOBRIN LAURENTIU</t>
  </si>
  <si>
    <t>DIACONESCU DIANA RALUCA</t>
  </si>
  <si>
    <t>DUDA EMILIA MARIA</t>
  </si>
  <si>
    <t>GRAUR DANIELA</t>
  </si>
  <si>
    <t>JACOB ANDRA LETITIA</t>
  </si>
  <si>
    <t>KISILEWICZ DAN VICTOR</t>
  </si>
  <si>
    <t>MARINESCU RALUCA MIHAELA</t>
  </si>
  <si>
    <t>MATACHE ANDREEA CATRINEL</t>
  </si>
  <si>
    <t>MOLDOVANU MIHAI</t>
  </si>
  <si>
    <t>PETRESCU GABRIELA</t>
  </si>
  <si>
    <t>PETRESCU IOANA MARIA</t>
  </si>
  <si>
    <t>POP ANDREEA LILIANA</t>
  </si>
  <si>
    <t>STANCIOIU MIRON GEORGE</t>
  </si>
  <si>
    <t>STANCIU BOGDAN CONSTANTIN</t>
  </si>
  <si>
    <t>TEACA ALEXANDRA</t>
  </si>
  <si>
    <t>TEODORESCU ELENA SIDONIA</t>
  </si>
  <si>
    <t>TERZI MIRELA LUCIA</t>
  </si>
  <si>
    <t>TOBA STELICA</t>
  </si>
  <si>
    <t>CIOPONEA DANIELA</t>
  </si>
  <si>
    <t>DAN IOANA</t>
  </si>
  <si>
    <t>MITRIC CIUPE VLAD</t>
  </si>
  <si>
    <t>NICULAE RALUCA LIVIA</t>
  </si>
  <si>
    <t>OLTEANU CAMELIA NICOLETA</t>
  </si>
  <si>
    <t>PANZARU STELIAN</t>
  </si>
  <si>
    <t>WEBER FLORENTINA IULIANA</t>
  </si>
  <si>
    <t>STEFANESCU ANA ROXANA</t>
  </si>
  <si>
    <t>CRUCERU GICA</t>
  </si>
  <si>
    <t>BABONEA ADINA CLAUDIA</t>
  </si>
  <si>
    <t>CONSTANTIN EUGEN</t>
  </si>
  <si>
    <t>IORDACHE ION</t>
  </si>
  <si>
    <t>MUNTEANU ANA</t>
  </si>
  <si>
    <t>NECSULESCU ION</t>
  </si>
  <si>
    <t>SALCA HORIA</t>
  </si>
  <si>
    <t>SERBAN CERNAT CLAUDIA</t>
  </si>
  <si>
    <t>BARBU ILIE MIRCEA</t>
  </si>
  <si>
    <t>ILIE MAGDALENA IOANA</t>
  </si>
  <si>
    <t>NEGULESCU ORIANA HELENA</t>
  </si>
  <si>
    <t>POSEA IOAN VALENTIN MARCEL</t>
  </si>
  <si>
    <t>TODOR OTILIA ANCA</t>
  </si>
  <si>
    <t>FLOREA NADIA MIRELA</t>
  </si>
  <si>
    <t>ANDRONIC RAZVAN LUCIAN</t>
  </si>
  <si>
    <t>LEPADATU IOANA</t>
  </si>
  <si>
    <t>TICUSAN MARILENA</t>
  </si>
  <si>
    <t>HURJUI ELENA</t>
  </si>
  <si>
    <t>MATEI SORANA CORINA</t>
  </si>
  <si>
    <t>VANCEA FLORIN GHEORGHE</t>
  </si>
  <si>
    <t>BALAN CRISTIANA</t>
  </si>
  <si>
    <t>BICA GHEORGHE</t>
  </si>
  <si>
    <t>ILIE GEORGE DRAGOS</t>
  </si>
  <si>
    <t>FIRICA MANUEL CRISTIAN</t>
  </si>
  <si>
    <t>CIOCOIU MARIANA</t>
  </si>
  <si>
    <t>CONSTANTINESCU MADALINA</t>
  </si>
  <si>
    <t>GAVRILA NICOLETA LAURA</t>
  </si>
  <si>
    <t>MATEI ION VIOREL</t>
  </si>
  <si>
    <t>BICA ELENA</t>
  </si>
  <si>
    <t>BOGDAN ANCA MADALINA</t>
  </si>
  <si>
    <t>BONDREA MARIAN</t>
  </si>
  <si>
    <t>BUDA MARIAN</t>
  </si>
  <si>
    <t>COSTACHE GHEORGHE</t>
  </si>
  <si>
    <t>DIACONU ELENA</t>
  </si>
  <si>
    <t>FIRICA CAMELIA</t>
  </si>
  <si>
    <t>GHITA EMIL</t>
  </si>
  <si>
    <t>MIULESCU NICOLETA</t>
  </si>
  <si>
    <t>MOISE SIMONA</t>
  </si>
  <si>
    <t>NEGULESCU MIHAIL CRISTIAN</t>
  </si>
  <si>
    <t>PARASCHIV GAVRIL</t>
  </si>
  <si>
    <t>ROTARU SIMONA ILEANA</t>
  </si>
  <si>
    <t>UNGUREANU LAURA ELENA</t>
  </si>
  <si>
    <t>BANU CRISTIANA ECATERINA</t>
  </si>
  <si>
    <t>BARBU CRISTINA MIHAELA</t>
  </si>
  <si>
    <t>BELU ADRIANA ELENA</t>
  </si>
  <si>
    <t>COCOSILA GABRIELA MIHAELA</t>
  </si>
  <si>
    <t>DIACONESCU AMELIA MIHAELA</t>
  </si>
  <si>
    <t>DRAGOMIROIU GHEORGHE</t>
  </si>
  <si>
    <t>GHIDIRMIC BOGDAN</t>
  </si>
  <si>
    <t>GHITA MIRELA CLAUDIA</t>
  </si>
  <si>
    <t>GOGA VIGARU ROXANA PETRUTA</t>
  </si>
  <si>
    <t>IGNAT CLAUDIU FLORINEL AUGUSTIN</t>
  </si>
  <si>
    <t>MADESCU LIONELA</t>
  </si>
  <si>
    <t>MOISE ADRIAN CRISTIAN</t>
  </si>
  <si>
    <t>MUNTEANU ANA MARIA</t>
  </si>
  <si>
    <t>PAGARIN SOFIA MARIA</t>
  </si>
  <si>
    <t>PAPA ANDREEA DIANA</t>
  </si>
  <si>
    <t>RUS TOMA VASILE</t>
  </si>
  <si>
    <t>SANDU IONEL</t>
  </si>
  <si>
    <t>SIMIONESCU SILVIA</t>
  </si>
  <si>
    <t>STANCIULESCU SORIN CORNEL</t>
  </si>
  <si>
    <t>TANASESCU ALINA ELENA</t>
  </si>
  <si>
    <t>TAPUS IULIA FLORINA</t>
  </si>
  <si>
    <t>TITULESCU PAUL ROBERT</t>
  </si>
  <si>
    <t>TURCULEANU ANDREEA LIVIA</t>
  </si>
  <si>
    <t>VASILE VIOREL</t>
  </si>
  <si>
    <t>BOGDANOIU CRISTIANA LUMINITA</t>
  </si>
  <si>
    <t>DINCA SORIN MARIAN</t>
  </si>
  <si>
    <t>NICU CRISTIAN GABRIEL</t>
  </si>
  <si>
    <t>SANDU ADRIANA MAGDALENA</t>
  </si>
  <si>
    <t>VACARESCU HOBEANU LOREDANA</t>
  </si>
  <si>
    <t>DRUMEA MIHNEA CLAUDIU</t>
  </si>
  <si>
    <t>PARVU IULIANA</t>
  </si>
  <si>
    <t>TOPOR ROXANA ELENA</t>
  </si>
  <si>
    <t>GHEORGHE DUMITRU</t>
  </si>
  <si>
    <t>VOICU ADELA</t>
  </si>
  <si>
    <t>CHIRU CLAUDIU</t>
  </si>
  <si>
    <t>DINU GHEORGHE</t>
  </si>
  <si>
    <t>ELEFTERIE LIANA</t>
  </si>
  <si>
    <t>IPATE DRAGOS MIHAI</t>
  </si>
  <si>
    <t>NEGURITA OCTAV</t>
  </si>
  <si>
    <t>PATACHE LAURA</t>
  </si>
  <si>
    <t>BEBESELEA MIHAELA</t>
  </si>
  <si>
    <t>BEJAN ANAMARIA</t>
  </si>
  <si>
    <t>BOTEZAT ONORINA</t>
  </si>
  <si>
    <t>CIOBANICA MIHAELA LAVINIA</t>
  </si>
  <si>
    <t>DRAGOMIR MARIANA CRISTINA</t>
  </si>
  <si>
    <t>DUTU TIBERIU</t>
  </si>
  <si>
    <t>GHENCEA LUCIA FLAVIA</t>
  </si>
  <si>
    <t>GRECU GHEORGHE</t>
  </si>
  <si>
    <t>GRECU IULIA</t>
  </si>
  <si>
    <t>GRIGORE MANUELA</t>
  </si>
  <si>
    <t>JEFLEA ANTOANETA</t>
  </si>
  <si>
    <t>LAZAR RARES PATRICK</t>
  </si>
  <si>
    <t>MAGIRU ANCA</t>
  </si>
  <si>
    <t>MIHU STEFAN</t>
  </si>
  <si>
    <t>MITRAN PAULA CORNELIA</t>
  </si>
  <si>
    <t>NICOLAU INGRID ILEANA</t>
  </si>
  <si>
    <t>PIVODA ROXANA MIHAELA</t>
  </si>
  <si>
    <t>SANDU CRISTINA FRAXA</t>
  </si>
  <si>
    <t>STOIAN ANCA IULIA</t>
  </si>
  <si>
    <t>TRANDAFIR ADINA VIOLETA</t>
  </si>
  <si>
    <t>COVRIG GEORGIANA</t>
  </si>
  <si>
    <t>DANECI PATRAU DANIEL</t>
  </si>
  <si>
    <t>GUNI CLAUDIA NICOLETA</t>
  </si>
  <si>
    <t>LAZAR LILIANA MARILENA</t>
  </si>
  <si>
    <t>LESNI CLAUDIU IULIAN</t>
  </si>
  <si>
    <t>MEREI LUMINITA ELENI</t>
  </si>
  <si>
    <t>ZARNESCU ODI MIHAELA</t>
  </si>
  <si>
    <t>NICA DUMITRU</t>
  </si>
  <si>
    <t>BOLOSTEANU CARMEN VICTORIA</t>
  </si>
  <si>
    <t>BRAGA FILOFTEIA VIORICA</t>
  </si>
  <si>
    <t>AVRAM LAURENTIA GEORGETA</t>
  </si>
  <si>
    <t>DRAGOMIR ROBERT GABRIEL</t>
  </si>
  <si>
    <t>ISBASOIU ELIZA CONSUELA</t>
  </si>
  <si>
    <t>NAFTANAILA CRISTINA ALINA</t>
  </si>
  <si>
    <t>TASCOVICI DALIANA ECATERINA</t>
  </si>
  <si>
    <t>TOFAN CEZARINA ADINA</t>
  </si>
  <si>
    <t>TITA CONSTANTIN CEZAR</t>
  </si>
  <si>
    <t>BADESCU MIHAI</t>
  </si>
  <si>
    <t>TEODORESCU ANEMARI SIMONA</t>
  </si>
  <si>
    <t>CRISTEA CATALINA GABRIELA</t>
  </si>
  <si>
    <t>DANCIU DUMITRU</t>
  </si>
  <si>
    <t>GONTA IULIA</t>
  </si>
  <si>
    <t>da</t>
  </si>
  <si>
    <r>
      <rPr>
        <sz val="10"/>
        <color theme="1"/>
        <rFont val="Times New Roman"/>
        <family val="1"/>
        <charset val="238"/>
      </rPr>
      <t>Număr studenți înscriși</t>
    </r>
    <r>
      <rPr>
        <sz val="9"/>
        <color theme="1"/>
        <rFont val="Times New Roman"/>
        <family val="1"/>
      </rPr>
      <t xml:space="preserve">
(programul unde există norma de bază)</t>
    </r>
  </si>
  <si>
    <t>0,5/ 
consultaţie
comunicare</t>
  </si>
  <si>
    <t>Rezultate</t>
  </si>
  <si>
    <t>Poziţia:</t>
  </si>
  <si>
    <t>Departament</t>
  </si>
  <si>
    <t>Informatică şi Geografie</t>
  </si>
  <si>
    <t>Educaţie Fizică, Sport şi Kinetoterapie</t>
  </si>
  <si>
    <t>Litere</t>
  </si>
  <si>
    <t>Medicină Veterinară</t>
  </si>
  <si>
    <t>Psihologie şi Pedagogie</t>
  </si>
  <si>
    <t>Psihologie și Științele Educației</t>
  </si>
  <si>
    <t>Științe Economice</t>
  </si>
  <si>
    <t>Ştiinţe Juridice</t>
  </si>
  <si>
    <t>Științe Juridice și Administrative</t>
  </si>
  <si>
    <t>Științe Juridice, Politice și Administrative</t>
  </si>
  <si>
    <t>Științe Socio-Umane</t>
  </si>
  <si>
    <t>Arhitectură București / Arhitectură</t>
  </si>
  <si>
    <t>Educaţie Fizică şi Sport, București / Educaţie Fizică, Sport şi Kinetoterapie</t>
  </si>
  <si>
    <t>Litere, București / Litere</t>
  </si>
  <si>
    <t>Matematică, Informatică și Științele Naturii, București / Informatică şi Geografie</t>
  </si>
  <si>
    <t>Medicină Veterinară București / Medicină Veterinară</t>
  </si>
  <si>
    <t>Psihologie şi Științele Educației, Braşov / Psihologie şi Pedagogie</t>
  </si>
  <si>
    <t>Psihologie și Științele Educației, București / Psihologie și Științele Educației</t>
  </si>
  <si>
    <t>Științe Economice, București / Științe Economice</t>
  </si>
  <si>
    <t>Științe Economice, Câmpulung Muscel / Științe Economice</t>
  </si>
  <si>
    <t>Științe Juridice și Științe Economice, Constanta  / Științe Economice</t>
  </si>
  <si>
    <t>Științe Juridice și Științe Economice, Constanta  / Ştiinţe Juridice</t>
  </si>
  <si>
    <t>Științe Juridice, Economice și Administrative Craiova / Științe Juridice și Administrative</t>
  </si>
  <si>
    <t>Științe Juridice, Economice și Administrative Craiova / Științe Economice</t>
  </si>
  <si>
    <t>Științe Juridice, Economice și Administrative, Braşov / Științe Juridice și Administrative</t>
  </si>
  <si>
    <t>Științe Juridice, Economice și Administrative, Braşov / Științe Economice</t>
  </si>
  <si>
    <t>Științe Juridice, Politice și Administrative, București / Științe Juridice, Politice și Administrative</t>
  </si>
  <si>
    <t>Științe Socio-Umane București / Științe Socio-Umane</t>
  </si>
  <si>
    <t>Fac</t>
  </si>
  <si>
    <t>Dep</t>
  </si>
  <si>
    <t>Director departament,</t>
  </si>
  <si>
    <t>Semnătura __________________</t>
  </si>
  <si>
    <t>Semnătura __________________________</t>
  </si>
  <si>
    <t>Decan,</t>
  </si>
  <si>
    <t>CT</t>
  </si>
  <si>
    <t>GURAN LILIANA</t>
  </si>
  <si>
    <t>N</t>
  </si>
  <si>
    <t>P</t>
  </si>
  <si>
    <t>NP</t>
  </si>
  <si>
    <t>Grigore</t>
  </si>
  <si>
    <t>Emanuel</t>
  </si>
  <si>
    <t>Mircea</t>
  </si>
  <si>
    <t>Adriana</t>
  </si>
  <si>
    <t xml:space="preserve">Andrei </t>
  </si>
  <si>
    <t>Madalina Teodora</t>
  </si>
  <si>
    <t>Razvan Lucian</t>
  </si>
  <si>
    <t>Ioana Cristina</t>
  </si>
  <si>
    <t>Maria</t>
  </si>
  <si>
    <t>Mihai</t>
  </si>
  <si>
    <t>Viorel</t>
  </si>
  <si>
    <t>Diana Anca</t>
  </si>
  <si>
    <t>Laurentia Georgeta</t>
  </si>
  <si>
    <t>Monica Delicia</t>
  </si>
  <si>
    <t>Adina Claudia</t>
  </si>
  <si>
    <t>Bogdan Ioan</t>
  </si>
  <si>
    <t>Georgiana</t>
  </si>
  <si>
    <t>Elena Luiza</t>
  </si>
  <si>
    <t>Claudia Gabriela</t>
  </si>
  <si>
    <t>Cristiana</t>
  </si>
  <si>
    <t>Virgil Aurelian</t>
  </si>
  <si>
    <t>Zaira Andra</t>
  </si>
  <si>
    <t>Cristiana Ecaterina</t>
  </si>
  <si>
    <t>Gheorghe</t>
  </si>
  <si>
    <t>Cristina Mihaela</t>
  </si>
  <si>
    <t>Ilie Mircea</t>
  </si>
  <si>
    <t>Mihaela</t>
  </si>
  <si>
    <t>Anamaria</t>
  </si>
  <si>
    <t>Madalina</t>
  </si>
  <si>
    <t>Adriana Elena</t>
  </si>
  <si>
    <t>Ileana Carmen</t>
  </si>
  <si>
    <t>Carmen</t>
  </si>
  <si>
    <t>Victoria Marinela</t>
  </si>
  <si>
    <t>Valentina Elena</t>
  </si>
  <si>
    <t>Denisa Loredana</t>
  </si>
  <si>
    <t>Elena</t>
  </si>
  <si>
    <t xml:space="preserve">Bogdan </t>
  </si>
  <si>
    <t>Anca Madalina</t>
  </si>
  <si>
    <t>Cristiana Luminita</t>
  </si>
  <si>
    <t>Carmen Victoria</t>
  </si>
  <si>
    <t>Marian</t>
  </si>
  <si>
    <t>Onorina</t>
  </si>
  <si>
    <t>Ana Maria</t>
  </si>
  <si>
    <t>Filofteia Viorica</t>
  </si>
  <si>
    <t>Cezar</t>
  </si>
  <si>
    <t>Sofia</t>
  </si>
  <si>
    <t>Manea Tonis Rocsana</t>
  </si>
  <si>
    <t>Raluca Gabriela</t>
  </si>
  <si>
    <t>Claudiu Ramon</t>
  </si>
  <si>
    <t>Ioana Maria</t>
  </si>
  <si>
    <t>Daniel Ciprian Dumitru</t>
  </si>
  <si>
    <t>Oana Roxana</t>
  </si>
  <si>
    <t>Camelia Elena</t>
  </si>
  <si>
    <t>Victor</t>
  </si>
  <si>
    <t>George Cristian</t>
  </si>
  <si>
    <t>Tamara</t>
  </si>
  <si>
    <t>Adela Maria</t>
  </si>
  <si>
    <t>Mihaela Adina</t>
  </si>
  <si>
    <t>Sebastian Cristian</t>
  </si>
  <si>
    <t>Claudiu</t>
  </si>
  <si>
    <t>Maria Ramona</t>
  </si>
  <si>
    <t>Marin</t>
  </si>
  <si>
    <t>Mihaela Lavinia</t>
  </si>
  <si>
    <t>Maia</t>
  </si>
  <si>
    <t>Raluca</t>
  </si>
  <si>
    <t>Mariana</t>
  </si>
  <si>
    <t>Daniela</t>
  </si>
  <si>
    <t>Mariana Cristina</t>
  </si>
  <si>
    <t>Iuliana</t>
  </si>
  <si>
    <t>Dragos</t>
  </si>
  <si>
    <t>George</t>
  </si>
  <si>
    <t>Aristide Dumitru</t>
  </si>
  <si>
    <t>Gabriela Mihaela</t>
  </si>
  <si>
    <t>Adin Marian</t>
  </si>
  <si>
    <t>Marilena</t>
  </si>
  <si>
    <t>Ruxandra Marilena</t>
  </si>
  <si>
    <t xml:space="preserve">Constantin </t>
  </si>
  <si>
    <t>Eugen</t>
  </si>
  <si>
    <t>Vlad Alexandru</t>
  </si>
  <si>
    <t>Ion</t>
  </si>
  <si>
    <t>Danut</t>
  </si>
  <si>
    <t>Carmen Eugenia</t>
  </si>
  <si>
    <t>Virginia Diana</t>
  </si>
  <si>
    <t>Emil</t>
  </si>
  <si>
    <t>Raluca Ionela</t>
  </si>
  <si>
    <t>Viorel Florin</t>
  </si>
  <si>
    <t>Catalina Gabriela</t>
  </si>
  <si>
    <t>Sorin</t>
  </si>
  <si>
    <t>Gica</t>
  </si>
  <si>
    <t>Nicolae</t>
  </si>
  <si>
    <t>Ruxandra</t>
  </si>
  <si>
    <t>Bogdan Sebastian</t>
  </si>
  <si>
    <t>Daniel</t>
  </si>
  <si>
    <t xml:space="preserve">Dan </t>
  </si>
  <si>
    <t>Ioana</t>
  </si>
  <si>
    <t>Bogdan Vasile</t>
  </si>
  <si>
    <t>Dumitru</t>
  </si>
  <si>
    <t>Patrau Daniel</t>
  </si>
  <si>
    <t>Elena Doina</t>
  </si>
  <si>
    <t>Dobrin Laurentiu</t>
  </si>
  <si>
    <t>Petre</t>
  </si>
  <si>
    <t>Amelia Mihaela</t>
  </si>
  <si>
    <t>Diana Raluca</t>
  </si>
  <si>
    <t>Nicoleta</t>
  </si>
  <si>
    <t>Sorin Marian</t>
  </si>
  <si>
    <t>Cristina</t>
  </si>
  <si>
    <t>Doinel</t>
  </si>
  <si>
    <t>Robert Gabriel</t>
  </si>
  <si>
    <t>Rodica</t>
  </si>
  <si>
    <t>Mihnea Claudiu</t>
  </si>
  <si>
    <t>Irina</t>
  </si>
  <si>
    <t>Emilia Maria</t>
  </si>
  <si>
    <t>Gheorghe Iordan Iosif</t>
  </si>
  <si>
    <t>Daiana Georgiana</t>
  </si>
  <si>
    <t>Costin</t>
  </si>
  <si>
    <t>Dan</t>
  </si>
  <si>
    <t>Raluca Ana Maria</t>
  </si>
  <si>
    <t>Florica</t>
  </si>
  <si>
    <t>Tiberiu</t>
  </si>
  <si>
    <t>Liana</t>
  </si>
  <si>
    <t>Alexandrina Carmen</t>
  </si>
  <si>
    <t>Manuela</t>
  </si>
  <si>
    <t>Florin</t>
  </si>
  <si>
    <t>Camelia</t>
  </si>
  <si>
    <t>Manuel Cristian</t>
  </si>
  <si>
    <t>Bujorel</t>
  </si>
  <si>
    <t>Nadia Mirela</t>
  </si>
  <si>
    <t>Bujor</t>
  </si>
  <si>
    <t>Cristina Ioana</t>
  </si>
  <si>
    <t>Daniel Adrian</t>
  </si>
  <si>
    <t>Iuliana Petronela</t>
  </si>
  <si>
    <t>Nicoleta Laura</t>
  </si>
  <si>
    <t>Marinela</t>
  </si>
  <si>
    <t>Floarea</t>
  </si>
  <si>
    <t>Matei</t>
  </si>
  <si>
    <t>Lucia Flavia</t>
  </si>
  <si>
    <t xml:space="preserve">Gheorghe </t>
  </si>
  <si>
    <t>Georgeta Ioana</t>
  </si>
  <si>
    <t>Constantin Cezar</t>
  </si>
  <si>
    <t>Zenovic</t>
  </si>
  <si>
    <t>Bogdan</t>
  </si>
  <si>
    <t>Mirela Claudia</t>
  </si>
  <si>
    <t>Teodor Narcis</t>
  </si>
  <si>
    <t>Vigaru Roxana Petruta</t>
  </si>
  <si>
    <t>Iulia</t>
  </si>
  <si>
    <t>Laura Oana</t>
  </si>
  <si>
    <t>Stelian</t>
  </si>
  <si>
    <t>Polixenia</t>
  </si>
  <si>
    <t>Paul</t>
  </si>
  <si>
    <t>Anita</t>
  </si>
  <si>
    <t>Claudia Nicoleta</t>
  </si>
  <si>
    <t>Liliana</t>
  </si>
  <si>
    <t>Ion Iulian</t>
  </si>
  <si>
    <t>Lacrimioara Rodica</t>
  </si>
  <si>
    <t>Mirela Simona</t>
  </si>
  <si>
    <t>Claudiu Florinel Augustin</t>
  </si>
  <si>
    <t xml:space="preserve">Ilie </t>
  </si>
  <si>
    <t>George Dragos</t>
  </si>
  <si>
    <t>Magdalena Ioana</t>
  </si>
  <si>
    <t>Gabriel</t>
  </si>
  <si>
    <t>Lucian Dorel</t>
  </si>
  <si>
    <t xml:space="preserve">Ioan </t>
  </si>
  <si>
    <t>Alexandru</t>
  </si>
  <si>
    <t>Cicilia</t>
  </si>
  <si>
    <t>Cornel</t>
  </si>
  <si>
    <t>Cristian</t>
  </si>
  <si>
    <t>Ionel Eduard</t>
  </si>
  <si>
    <t>Luminita</t>
  </si>
  <si>
    <t>Dragos Mihai</t>
  </si>
  <si>
    <t>Eliza Consuela</t>
  </si>
  <si>
    <t>Mihaela Ramona</t>
  </si>
  <si>
    <t>Anelis Vanina</t>
  </si>
  <si>
    <t>Viorica</t>
  </si>
  <si>
    <t>Paula</t>
  </si>
  <si>
    <t>Andra Letitia</t>
  </si>
  <si>
    <t>Antoaneta</t>
  </si>
  <si>
    <t>Anca</t>
  </si>
  <si>
    <t>Nicu</t>
  </si>
  <si>
    <t>Florin Claudiu</t>
  </si>
  <si>
    <t>Dan Victor</t>
  </si>
  <si>
    <t>Ileana Maria</t>
  </si>
  <si>
    <t>Elena Iuliana</t>
  </si>
  <si>
    <t>Florin Bogdan</t>
  </si>
  <si>
    <t>Liliana Marilena</t>
  </si>
  <si>
    <t>Rares Patrick</t>
  </si>
  <si>
    <t>George Robert</t>
  </si>
  <si>
    <t>Emil Sorin</t>
  </si>
  <si>
    <t>Claudiu Iulian</t>
  </si>
  <si>
    <t>Petru</t>
  </si>
  <si>
    <t>Cosmin</t>
  </si>
  <si>
    <t>Marilena Andrea</t>
  </si>
  <si>
    <t>Lionela</t>
  </si>
  <si>
    <t>Magdalena Beatrice</t>
  </si>
  <si>
    <t>Marius Daniel</t>
  </si>
  <si>
    <t>Alexandra Simona</t>
  </si>
  <si>
    <t>Cornelia</t>
  </si>
  <si>
    <t>Catrinel Luiza</t>
  </si>
  <si>
    <t>Ioana Andreea</t>
  </si>
  <si>
    <t>Raluca Mihaela</t>
  </si>
  <si>
    <t>Valeriu Alexandru</t>
  </si>
  <si>
    <t>Andreea Catrinel</t>
  </si>
  <si>
    <t>Ion Viorel</t>
  </si>
  <si>
    <t>Sorana Corina</t>
  </si>
  <si>
    <t>Luminita Eleni</t>
  </si>
  <si>
    <t>Alexandrina</t>
  </si>
  <si>
    <t>Pop Otilia Alexandra</t>
  </si>
  <si>
    <t>Ilie</t>
  </si>
  <si>
    <t xml:space="preserve">Mihail </t>
  </si>
  <si>
    <t>Olivia Ramona</t>
  </si>
  <si>
    <t>Raluca Marilena</t>
  </si>
  <si>
    <t>Stefan</t>
  </si>
  <si>
    <t>Nela</t>
  </si>
  <si>
    <t>Paula Cornelia</t>
  </si>
  <si>
    <t>Ciupe Vlad</t>
  </si>
  <si>
    <t>Luise</t>
  </si>
  <si>
    <t>Adrian Cristian</t>
  </si>
  <si>
    <t>Simona</t>
  </si>
  <si>
    <t>Ana</t>
  </si>
  <si>
    <t>Aurel</t>
  </si>
  <si>
    <t>Antonio Silviu</t>
  </si>
  <si>
    <t>Cristina Alina</t>
  </si>
  <si>
    <t>Titel</t>
  </si>
  <si>
    <t>Mihail Cristian</t>
  </si>
  <si>
    <t>Oriana Helena</t>
  </si>
  <si>
    <t>Octav</t>
  </si>
  <si>
    <t>Ingrid Ileana</t>
  </si>
  <si>
    <t>Cristian Gabriel</t>
  </si>
  <si>
    <t>Raluca Livia</t>
  </si>
  <si>
    <t>Andrei</t>
  </si>
  <si>
    <t>Georgeta</t>
  </si>
  <si>
    <t>Camelia Nicoleta</t>
  </si>
  <si>
    <t>Constantin Cristian</t>
  </si>
  <si>
    <t>Sofia Maria</t>
  </si>
  <si>
    <t>Monica Cristina</t>
  </si>
  <si>
    <t>Oana Madlen</t>
  </si>
  <si>
    <t>Corina Cristina</t>
  </si>
  <si>
    <t>Cristinel</t>
  </si>
  <si>
    <t>Andreea Diana</t>
  </si>
  <si>
    <t>Gavril</t>
  </si>
  <si>
    <t>Monica</t>
  </si>
  <si>
    <t>Laura</t>
  </si>
  <si>
    <t>Alina Daniela</t>
  </si>
  <si>
    <t>Gheorghe Dan</t>
  </si>
  <si>
    <t>Roxana Daniela</t>
  </si>
  <si>
    <t>Andrei Alexandru</t>
  </si>
  <si>
    <t>Gabriela</t>
  </si>
  <si>
    <t>Tanase</t>
  </si>
  <si>
    <t>Georgeta Elena</t>
  </si>
  <si>
    <t>Amina Ruxandra</t>
  </si>
  <si>
    <t xml:space="preserve">Pistol </t>
  </si>
  <si>
    <t>Luminita Viorica</t>
  </si>
  <si>
    <t>Roxana Mihaela</t>
  </si>
  <si>
    <t>Ancuta</t>
  </si>
  <si>
    <t xml:space="preserve">Pop </t>
  </si>
  <si>
    <t>Andreea Liliana</t>
  </si>
  <si>
    <t>Dragos Gabriel</t>
  </si>
  <si>
    <t>Florentina</t>
  </si>
  <si>
    <t>Liviana Crinuta</t>
  </si>
  <si>
    <t>Traian</t>
  </si>
  <si>
    <t>Ioan Valentin Marcel</t>
  </si>
  <si>
    <t>Aura Marcela</t>
  </si>
  <si>
    <t>Ionel Adrian</t>
  </si>
  <si>
    <t>Adina Nicoleta</t>
  </si>
  <si>
    <t>Dimitrie Dan</t>
  </si>
  <si>
    <t>Pistol Silvia Rucsandra</t>
  </si>
  <si>
    <t>Tudor Andrei</t>
  </si>
  <si>
    <t>Fernanda Sorela</t>
  </si>
  <si>
    <t>Simona Ileana</t>
  </si>
  <si>
    <t>Stefania Alina</t>
  </si>
  <si>
    <t>Stratulat Dan</t>
  </si>
  <si>
    <t>Toma Vasile</t>
  </si>
  <si>
    <t>Bianca Florentina</t>
  </si>
  <si>
    <t>Constantin</t>
  </si>
  <si>
    <t>Elena Claudia</t>
  </si>
  <si>
    <t>Mirela Georgiana</t>
  </si>
  <si>
    <t>Horia</t>
  </si>
  <si>
    <t>Arpad</t>
  </si>
  <si>
    <t>Adriana Magdalena</t>
  </si>
  <si>
    <t>Cristina Fraxa</t>
  </si>
  <si>
    <t>Ionel</t>
  </si>
  <si>
    <t>Cosmina Silviana</t>
  </si>
  <si>
    <t>Cernat Claudia</t>
  </si>
  <si>
    <t>Mariuta</t>
  </si>
  <si>
    <t>Radu</t>
  </si>
  <si>
    <t>Silviu Constantin</t>
  </si>
  <si>
    <t>Cristina Gabriella</t>
  </si>
  <si>
    <t>Catalin</t>
  </si>
  <si>
    <t>Violeta Elena</t>
  </si>
  <si>
    <t>Silvia</t>
  </si>
  <si>
    <t>Gratiela Luminita</t>
  </si>
  <si>
    <t>Victoria</t>
  </si>
  <si>
    <t>Anca Gabriela</t>
  </si>
  <si>
    <t>Miron George</t>
  </si>
  <si>
    <t xml:space="preserve">Stanciu </t>
  </si>
  <si>
    <t>Bogdan Constantin</t>
  </si>
  <si>
    <t>Vasile Miltiade</t>
  </si>
  <si>
    <t>Sorin Cornel</t>
  </si>
  <si>
    <t>Ileana</t>
  </si>
  <si>
    <t>Stanciu Teodora</t>
  </si>
  <si>
    <t>Ana Roxana</t>
  </si>
  <si>
    <t>Constantin Dan</t>
  </si>
  <si>
    <t>Anca Iulia</t>
  </si>
  <si>
    <t>Petruta Gabriela</t>
  </si>
  <si>
    <t>Alina Elena</t>
  </si>
  <si>
    <t>Iulia Florina</t>
  </si>
  <si>
    <t>Adela Mihaela</t>
  </si>
  <si>
    <t>Daliana Ecaterina</t>
  </si>
  <si>
    <t>Alexandra</t>
  </si>
  <si>
    <t>Anemari Simona</t>
  </si>
  <si>
    <t>Elena Sidonia</t>
  </si>
  <si>
    <t>Nicoleta Doina</t>
  </si>
  <si>
    <t>Mirela Lucia</t>
  </si>
  <si>
    <t>Cristian Claudiu</t>
  </si>
  <si>
    <t>Paul Robert</t>
  </si>
  <si>
    <t>Stelica</t>
  </si>
  <si>
    <t>Otilia Anca</t>
  </si>
  <si>
    <t>Cezarina Adina</t>
  </si>
  <si>
    <t>Roxana Elena</t>
  </si>
  <si>
    <t>Adina Violeta</t>
  </si>
  <si>
    <t xml:space="preserve">Tudor </t>
  </si>
  <si>
    <t>Aneta Laura</t>
  </si>
  <si>
    <t>Andreea Livia</t>
  </si>
  <si>
    <t>Mihaela Corina</t>
  </si>
  <si>
    <t>Gelu Octavian</t>
  </si>
  <si>
    <t>Adrian</t>
  </si>
  <si>
    <t>Anca Petronela</t>
  </si>
  <si>
    <t>Laura Elena</t>
  </si>
  <si>
    <t>Mihai Dragos</t>
  </si>
  <si>
    <t>Hobeanu Loredana</t>
  </si>
  <si>
    <t>Florin Gheorghe</t>
  </si>
  <si>
    <t xml:space="preserve">Vasile </t>
  </si>
  <si>
    <t>Ruxandra Eleonora</t>
  </si>
  <si>
    <t>Niculae</t>
  </si>
  <si>
    <t>Dana Mihaela</t>
  </si>
  <si>
    <t xml:space="preserve">Vlad </t>
  </si>
  <si>
    <t>Catalina</t>
  </si>
  <si>
    <t>Adela</t>
  </si>
  <si>
    <t>Adriana Camelia</t>
  </si>
  <si>
    <t>Costica</t>
  </si>
  <si>
    <t>George Valentin</t>
  </si>
  <si>
    <t>Ioana Diana</t>
  </si>
  <si>
    <t>Florentina Iuliana</t>
  </si>
  <si>
    <t>Odi Mihaela</t>
  </si>
  <si>
    <t>Ileana Raluca</t>
  </si>
  <si>
    <t>Albeanu</t>
  </si>
  <si>
    <t>Albu</t>
  </si>
  <si>
    <t>Alexe</t>
  </si>
  <si>
    <t>Amfim</t>
  </si>
  <si>
    <t>Andronic</t>
  </si>
  <si>
    <t>Andronie</t>
  </si>
  <si>
    <t>Artene</t>
  </si>
  <si>
    <t>Avram</t>
  </si>
  <si>
    <t>Avramescu</t>
  </si>
  <si>
    <t>Babonea</t>
  </si>
  <si>
    <t>Bacescu</t>
  </si>
  <si>
    <t>Badescu</t>
  </si>
  <si>
    <t>Badic</t>
  </si>
  <si>
    <t>Baicu</t>
  </si>
  <si>
    <t>Balan</t>
  </si>
  <si>
    <t>Baluta</t>
  </si>
  <si>
    <t>Bamberger</t>
  </si>
  <si>
    <t>Banu</t>
  </si>
  <si>
    <t>Barbu</t>
  </si>
  <si>
    <t>Bebeselea</t>
  </si>
  <si>
    <t>Bejan</t>
  </si>
  <si>
    <t>Belous</t>
  </si>
  <si>
    <t>Belu</t>
  </si>
  <si>
    <t>Berevoescu</t>
  </si>
  <si>
    <t>Berghes</t>
  </si>
  <si>
    <t>Berza</t>
  </si>
  <si>
    <t>Bianchi</t>
  </si>
  <si>
    <t>Bica</t>
  </si>
  <si>
    <t>Bogdanoiu</t>
  </si>
  <si>
    <t>Bolosteanu</t>
  </si>
  <si>
    <t>Bondrea</t>
  </si>
  <si>
    <t>Botezat</t>
  </si>
  <si>
    <t>Braga</t>
  </si>
  <si>
    <t>Braicu</t>
  </si>
  <si>
    <t>Bratu</t>
  </si>
  <si>
    <t>Bucea</t>
  </si>
  <si>
    <t>Buda</t>
  </si>
  <si>
    <t>Buhociu</t>
  </si>
  <si>
    <t>Burcea</t>
  </si>
  <si>
    <t>Burtea</t>
  </si>
  <si>
    <t>Butculescu</t>
  </si>
  <si>
    <t>Butu</t>
  </si>
  <si>
    <t>Buzatu</t>
  </si>
  <si>
    <t>Buzea</t>
  </si>
  <si>
    <t>Calin</t>
  </si>
  <si>
    <t>Catuna</t>
  </si>
  <si>
    <t>Ceban</t>
  </si>
  <si>
    <t>Cerchez</t>
  </si>
  <si>
    <t>Chapelan</t>
  </si>
  <si>
    <t>Chirimbu</t>
  </si>
  <si>
    <t>Chiru</t>
  </si>
  <si>
    <t>Chivu</t>
  </si>
  <si>
    <t>Ciobanica</t>
  </si>
  <si>
    <t>Ciobanu</t>
  </si>
  <si>
    <t>Ciochina</t>
  </si>
  <si>
    <t>Ciocoiu</t>
  </si>
  <si>
    <t>Cioponea</t>
  </si>
  <si>
    <t>Ciotoiu</t>
  </si>
  <si>
    <t>Cirneci</t>
  </si>
  <si>
    <t>Coca</t>
  </si>
  <si>
    <t>Cociuban</t>
  </si>
  <si>
    <t>Cocosila</t>
  </si>
  <si>
    <t>Cojocariu</t>
  </si>
  <si>
    <t>Cojocaru</t>
  </si>
  <si>
    <t>Coman</t>
  </si>
  <si>
    <t>Constantinescu</t>
  </si>
  <si>
    <t>Copil</t>
  </si>
  <si>
    <t>Costache</t>
  </si>
  <si>
    <t>Costea</t>
  </si>
  <si>
    <t>Covrig</t>
  </si>
  <si>
    <t>Craciunas</t>
  </si>
  <si>
    <t>Creanga</t>
  </si>
  <si>
    <t>Cretoiu</t>
  </si>
  <si>
    <t>Cretu</t>
  </si>
  <si>
    <t>Cristea</t>
  </si>
  <si>
    <t>Cristescu</t>
  </si>
  <si>
    <t>Cruceru</t>
  </si>
  <si>
    <t>Crutescu</t>
  </si>
  <si>
    <t>Cuc</t>
  </si>
  <si>
    <t>Cuca</t>
  </si>
  <si>
    <t>Danciu</t>
  </si>
  <si>
    <t>Daneci</t>
  </si>
  <si>
    <t>Dascalu</t>
  </si>
  <si>
    <t>Datcu</t>
  </si>
  <si>
    <t>Deaconu</t>
  </si>
  <si>
    <t>Diaconescu</t>
  </si>
  <si>
    <t>Diaconu</t>
  </si>
  <si>
    <t>Dinca</t>
  </si>
  <si>
    <t>Dinu</t>
  </si>
  <si>
    <t>Dinuica</t>
  </si>
  <si>
    <t>Dragomir</t>
  </si>
  <si>
    <t>Dragomiroiu</t>
  </si>
  <si>
    <t>Dragusin</t>
  </si>
  <si>
    <t>Drumea</t>
  </si>
  <si>
    <t>Dubsky</t>
  </si>
  <si>
    <t>Duda</t>
  </si>
  <si>
    <t>Dumbravescu</t>
  </si>
  <si>
    <t>Dumitrascu</t>
  </si>
  <si>
    <t>Duta</t>
  </si>
  <si>
    <t>Dutu</t>
  </si>
  <si>
    <t>Elefterie</t>
  </si>
  <si>
    <t>Ene</t>
  </si>
  <si>
    <t>Epure</t>
  </si>
  <si>
    <t>Fainisi</t>
  </si>
  <si>
    <t>Firica</t>
  </si>
  <si>
    <t>Florea</t>
  </si>
  <si>
    <t>Florescu</t>
  </si>
  <si>
    <t>Frasineanu</t>
  </si>
  <si>
    <t>Gadau</t>
  </si>
  <si>
    <t>Gaf</t>
  </si>
  <si>
    <t>Gardan</t>
  </si>
  <si>
    <t>Gavrila</t>
  </si>
  <si>
    <t>Geamanu</t>
  </si>
  <si>
    <t>Georgescu</t>
  </si>
  <si>
    <t>Ghencea</t>
  </si>
  <si>
    <t>Gherasim</t>
  </si>
  <si>
    <t>Ghica</t>
  </si>
  <si>
    <t>Ghidirmic</t>
  </si>
  <si>
    <t>Ghinea</t>
  </si>
  <si>
    <t>Ghiorghita</t>
  </si>
  <si>
    <t>Ghita</t>
  </si>
  <si>
    <t>Godeanu</t>
  </si>
  <si>
    <t>Goga</t>
  </si>
  <si>
    <t>Gonta</t>
  </si>
  <si>
    <t>Goran</t>
  </si>
  <si>
    <t>Gradinaru</t>
  </si>
  <si>
    <t>Graur</t>
  </si>
  <si>
    <t>Grecu</t>
  </si>
  <si>
    <t>Grigorescu</t>
  </si>
  <si>
    <t>Grigoriu</t>
  </si>
  <si>
    <t>Gruia</t>
  </si>
  <si>
    <t>Guni</t>
  </si>
  <si>
    <t>Guran</t>
  </si>
  <si>
    <t>Gurgu</t>
  </si>
  <si>
    <t>Hariton</t>
  </si>
  <si>
    <t>Hurjui</t>
  </si>
  <si>
    <t>Hurloiu</t>
  </si>
  <si>
    <t>Iacob</t>
  </si>
  <si>
    <t>Iatagan</t>
  </si>
  <si>
    <t>Ifrim</t>
  </si>
  <si>
    <t>Ignat</t>
  </si>
  <si>
    <t>Iliescu</t>
  </si>
  <si>
    <t>Ilincuta</t>
  </si>
  <si>
    <t>Ioan</t>
  </si>
  <si>
    <t>Ionescu</t>
  </si>
  <si>
    <t>Iordache</t>
  </si>
  <si>
    <t>Ipate</t>
  </si>
  <si>
    <t>Isbasoiu</t>
  </si>
  <si>
    <t>Istrate</t>
  </si>
  <si>
    <t>Istratescu</t>
  </si>
  <si>
    <t>Iurascu</t>
  </si>
  <si>
    <t>Ivan</t>
  </si>
  <si>
    <t>Jacob</t>
  </si>
  <si>
    <t>Jeflea</t>
  </si>
  <si>
    <t>Jelev</t>
  </si>
  <si>
    <t>Jianu</t>
  </si>
  <si>
    <t>Jidovu</t>
  </si>
  <si>
    <t>Jinga</t>
  </si>
  <si>
    <t>Kisilewicz</t>
  </si>
  <si>
    <t>Lache</t>
  </si>
  <si>
    <t>Lacraru</t>
  </si>
  <si>
    <t>Lazar</t>
  </si>
  <si>
    <t>Lazaroiu</t>
  </si>
  <si>
    <t>Lepadatu</t>
  </si>
  <si>
    <t>Lerescu</t>
  </si>
  <si>
    <t>Lesni</t>
  </si>
  <si>
    <t>Lisievici</t>
  </si>
  <si>
    <t>Lungu</t>
  </si>
  <si>
    <t>Lupescu</t>
  </si>
  <si>
    <t>Lupu</t>
  </si>
  <si>
    <t>Madescu</t>
  </si>
  <si>
    <t>Magiru</t>
  </si>
  <si>
    <t>Manu</t>
  </si>
  <si>
    <t>Mares</t>
  </si>
  <si>
    <t>Marica</t>
  </si>
  <si>
    <t>Marinescu</t>
  </si>
  <si>
    <t>Matache</t>
  </si>
  <si>
    <t>Merei</t>
  </si>
  <si>
    <t>Meruta</t>
  </si>
  <si>
    <t>Miculi</t>
  </si>
  <si>
    <t>Mihaila</t>
  </si>
  <si>
    <t>Mihali</t>
  </si>
  <si>
    <t>Mihu</t>
  </si>
  <si>
    <t>Militaru</t>
  </si>
  <si>
    <t>Minghiat</t>
  </si>
  <si>
    <t>Mircica</t>
  </si>
  <si>
    <t>Mitran</t>
  </si>
  <si>
    <t>Mitric</t>
  </si>
  <si>
    <t>Miulescu</t>
  </si>
  <si>
    <t>Mladen</t>
  </si>
  <si>
    <t>Moise</t>
  </si>
  <si>
    <t>Moldovanu</t>
  </si>
  <si>
    <t>Moroianu</t>
  </si>
  <si>
    <t>Munteanu</t>
  </si>
  <si>
    <t>Muraru</t>
  </si>
  <si>
    <t>Mutulescu</t>
  </si>
  <si>
    <t>Naftanaila</t>
  </si>
  <si>
    <t>Necsulescu</t>
  </si>
  <si>
    <t>Negru</t>
  </si>
  <si>
    <t>Negulescu</t>
  </si>
  <si>
    <t>Negurita</t>
  </si>
  <si>
    <t>Nemteanu</t>
  </si>
  <si>
    <t>Nica</t>
  </si>
  <si>
    <t>Nicolau</t>
  </si>
  <si>
    <t>Niculescu</t>
  </si>
  <si>
    <t>Olteanu</t>
  </si>
  <si>
    <t>Oprea</t>
  </si>
  <si>
    <t>Osiac</t>
  </si>
  <si>
    <t>Pagarin</t>
  </si>
  <si>
    <t>Paiusan-Nuica</t>
  </si>
  <si>
    <t>Panescu</t>
  </si>
  <si>
    <t>Pantelimon</t>
  </si>
  <si>
    <t>Panzaru</t>
  </si>
  <si>
    <t>Papa</t>
  </si>
  <si>
    <t>Paraschiv</t>
  </si>
  <si>
    <t>Parvu</t>
  </si>
  <si>
    <t>Pasnicu</t>
  </si>
  <si>
    <t>Patache</t>
  </si>
  <si>
    <t>Patru</t>
  </si>
  <si>
    <t>Paun</t>
  </si>
  <si>
    <t>Paunescu</t>
  </si>
  <si>
    <t>Petrescu</t>
  </si>
  <si>
    <t>Petrut</t>
  </si>
  <si>
    <t>Pinghiriac</t>
  </si>
  <si>
    <t>Pintea</t>
  </si>
  <si>
    <t>Pirvescu</t>
  </si>
  <si>
    <t>Pistol</t>
  </si>
  <si>
    <t>Pivoda</t>
  </si>
  <si>
    <t>Plaesu</t>
  </si>
  <si>
    <t>Pop</t>
  </si>
  <si>
    <t>Popescu</t>
  </si>
  <si>
    <t>Posea</t>
  </si>
  <si>
    <t>Preda</t>
  </si>
  <si>
    <t>Pricopi</t>
  </si>
  <si>
    <t>Radulescu</t>
  </si>
  <si>
    <t>Raiciu</t>
  </si>
  <si>
    <t>Rascu</t>
  </si>
  <si>
    <t>Rautu</t>
  </si>
  <si>
    <t>Riciu</t>
  </si>
  <si>
    <t>Romila</t>
  </si>
  <si>
    <t>Rotaru</t>
  </si>
  <si>
    <t>Rudareanu</t>
  </si>
  <si>
    <t>Rugina</t>
  </si>
  <si>
    <t>Rus</t>
  </si>
  <si>
    <t>Rusu</t>
  </si>
  <si>
    <t>Sabau</t>
  </si>
  <si>
    <t>Salca</t>
  </si>
  <si>
    <t>Sallay</t>
  </si>
  <si>
    <t>Sandu</t>
  </si>
  <si>
    <t>Savu</t>
  </si>
  <si>
    <t>Serban</t>
  </si>
  <si>
    <t>Serbanescu</t>
  </si>
  <si>
    <t>Sfetcu</t>
  </si>
  <si>
    <t>Simion</t>
  </si>
  <si>
    <t>Simionescu</t>
  </si>
  <si>
    <t>Sion</t>
  </si>
  <si>
    <t>Spineanu</t>
  </si>
  <si>
    <t>Stan</t>
  </si>
  <si>
    <t>Stancioiu</t>
  </si>
  <si>
    <t>Stanciu</t>
  </si>
  <si>
    <t>Stanciulescu</t>
  </si>
  <si>
    <t>Stancu</t>
  </si>
  <si>
    <t>Stanculescu</t>
  </si>
  <si>
    <t>Stanescu</t>
  </si>
  <si>
    <t>Stefanescu</t>
  </si>
  <si>
    <t>Sterian</t>
  </si>
  <si>
    <t>Stoian</t>
  </si>
  <si>
    <t>Stroe</t>
  </si>
  <si>
    <t>Tanasescu</t>
  </si>
  <si>
    <t>Tapus</t>
  </si>
  <si>
    <t>Taranu</t>
  </si>
  <si>
    <t>Tascovici</t>
  </si>
  <si>
    <t>Teaca</t>
  </si>
  <si>
    <t>Teodorescu</t>
  </si>
  <si>
    <t>Terzi</t>
  </si>
  <si>
    <t>Teusdea</t>
  </si>
  <si>
    <t>Ticusan</t>
  </si>
  <si>
    <t>Tita</t>
  </si>
  <si>
    <t>Titulescu</t>
  </si>
  <si>
    <t>Toba</t>
  </si>
  <si>
    <t>Todor</t>
  </si>
  <si>
    <t>Tofan</t>
  </si>
  <si>
    <t>Topor</t>
  </si>
  <si>
    <t>Trandafir</t>
  </si>
  <si>
    <t>Tudor</t>
  </si>
  <si>
    <t>Turcu</t>
  </si>
  <si>
    <t>Turculeanu</t>
  </si>
  <si>
    <t>Tutu</t>
  </si>
  <si>
    <t>Uglean</t>
  </si>
  <si>
    <t>Ungureanu</t>
  </si>
  <si>
    <t>Uta</t>
  </si>
  <si>
    <t>Vacarescu</t>
  </si>
  <si>
    <t>Vancea</t>
  </si>
  <si>
    <t>Vasile</t>
  </si>
  <si>
    <t>Vasilescu</t>
  </si>
  <si>
    <t>Velicu</t>
  </si>
  <si>
    <t>Vilcu</t>
  </si>
  <si>
    <t>Viziteu</t>
  </si>
  <si>
    <t>Vlad</t>
  </si>
  <si>
    <t>Voicu</t>
  </si>
  <si>
    <t>Volceanov</t>
  </si>
  <si>
    <t>Voloaca</t>
  </si>
  <si>
    <t>Weber</t>
  </si>
  <si>
    <t>Zarnescu</t>
  </si>
  <si>
    <t>Zorzoliu</t>
  </si>
  <si>
    <t>Aurelian</t>
  </si>
  <si>
    <t>Camelia Cristina</t>
  </si>
  <si>
    <t>Deac Ion</t>
  </si>
  <si>
    <t>Luciana</t>
  </si>
  <si>
    <t>prim prenume</t>
  </si>
  <si>
    <t xml:space="preserve">Madalina </t>
  </si>
  <si>
    <t xml:space="preserve">Razvan </t>
  </si>
  <si>
    <t xml:space="preserve">Ioana </t>
  </si>
  <si>
    <t xml:space="preserve">Diana </t>
  </si>
  <si>
    <t xml:space="preserve">Laurentia </t>
  </si>
  <si>
    <t xml:space="preserve">Monica </t>
  </si>
  <si>
    <t xml:space="preserve">Adina </t>
  </si>
  <si>
    <t xml:space="preserve">Elena </t>
  </si>
  <si>
    <t xml:space="preserve">Claudia </t>
  </si>
  <si>
    <t xml:space="preserve">Virgil </t>
  </si>
  <si>
    <t xml:space="preserve">Zaira </t>
  </si>
  <si>
    <t xml:space="preserve">Cristiana </t>
  </si>
  <si>
    <t xml:space="preserve">Cristina </t>
  </si>
  <si>
    <t xml:space="preserve">Adriana </t>
  </si>
  <si>
    <t xml:space="preserve">Ileana </t>
  </si>
  <si>
    <t xml:space="preserve">Victoria </t>
  </si>
  <si>
    <t xml:space="preserve">Valentina </t>
  </si>
  <si>
    <t xml:space="preserve">Denisa </t>
  </si>
  <si>
    <t xml:space="preserve">Maria </t>
  </si>
  <si>
    <t xml:space="preserve">Anca </t>
  </si>
  <si>
    <t xml:space="preserve">Carmen </t>
  </si>
  <si>
    <t xml:space="preserve">Ana </t>
  </si>
  <si>
    <t xml:space="preserve">Filofteia </t>
  </si>
  <si>
    <t xml:space="preserve">Manea </t>
  </si>
  <si>
    <t xml:space="preserve">Raluca </t>
  </si>
  <si>
    <t xml:space="preserve">Claudiu </t>
  </si>
  <si>
    <t xml:space="preserve">Daniel </t>
  </si>
  <si>
    <t xml:space="preserve">Oana </t>
  </si>
  <si>
    <t xml:space="preserve">Camelia </t>
  </si>
  <si>
    <t xml:space="preserve">Gina </t>
  </si>
  <si>
    <t xml:space="preserve">George </t>
  </si>
  <si>
    <t xml:space="preserve">Adela </t>
  </si>
  <si>
    <t xml:space="preserve">Mihaela </t>
  </si>
  <si>
    <t xml:space="preserve">Sebastian </t>
  </si>
  <si>
    <t xml:space="preserve">Marilena </t>
  </si>
  <si>
    <t xml:space="preserve">Mariana </t>
  </si>
  <si>
    <t xml:space="preserve">Aristide </t>
  </si>
  <si>
    <t xml:space="preserve">Gabriela </t>
  </si>
  <si>
    <t xml:space="preserve">Adin </t>
  </si>
  <si>
    <t xml:space="preserve">Ruxandra </t>
  </si>
  <si>
    <t xml:space="preserve">Virginia </t>
  </si>
  <si>
    <t xml:space="preserve">Viorel </t>
  </si>
  <si>
    <t xml:space="preserve">Catalina </t>
  </si>
  <si>
    <t xml:space="preserve">Patrau </t>
  </si>
  <si>
    <t xml:space="preserve">Dobrin </t>
  </si>
  <si>
    <t xml:space="preserve">Amelia </t>
  </si>
  <si>
    <t xml:space="preserve">Sorin </t>
  </si>
  <si>
    <t xml:space="preserve">Robert </t>
  </si>
  <si>
    <t xml:space="preserve">Mihnea </t>
  </si>
  <si>
    <t xml:space="preserve">Emilia </t>
  </si>
  <si>
    <t xml:space="preserve">Daiana </t>
  </si>
  <si>
    <t xml:space="preserve">Alexandrina </t>
  </si>
  <si>
    <t xml:space="preserve">Manuel </t>
  </si>
  <si>
    <t xml:space="preserve">Nadia </t>
  </si>
  <si>
    <t xml:space="preserve">Deac </t>
  </si>
  <si>
    <t xml:space="preserve">Iuliana </t>
  </si>
  <si>
    <t xml:space="preserve">Nicoleta </t>
  </si>
  <si>
    <t xml:space="preserve">Lucia </t>
  </si>
  <si>
    <t xml:space="preserve">Georgeta </t>
  </si>
  <si>
    <t xml:space="preserve">Mirela </t>
  </si>
  <si>
    <t xml:space="preserve">Teodor </t>
  </si>
  <si>
    <t xml:space="preserve">Vigaru </t>
  </si>
  <si>
    <t xml:space="preserve">Laura </t>
  </si>
  <si>
    <t xml:space="preserve">Corina </t>
  </si>
  <si>
    <t xml:space="preserve">Ion </t>
  </si>
  <si>
    <t xml:space="preserve">Lacrimioara </t>
  </si>
  <si>
    <t xml:space="preserve">Magdalena </t>
  </si>
  <si>
    <t xml:space="preserve">Lucian </t>
  </si>
  <si>
    <t xml:space="preserve">Ionel </t>
  </si>
  <si>
    <t xml:space="preserve">Dragos </t>
  </si>
  <si>
    <t xml:space="preserve">Eliza </t>
  </si>
  <si>
    <t xml:space="preserve">Anelis </t>
  </si>
  <si>
    <t xml:space="preserve">Andra </t>
  </si>
  <si>
    <t xml:space="preserve">Florin </t>
  </si>
  <si>
    <t xml:space="preserve">Liliana </t>
  </si>
  <si>
    <t xml:space="preserve">Rares </t>
  </si>
  <si>
    <t xml:space="preserve">Emil </t>
  </si>
  <si>
    <t xml:space="preserve">Cristian </t>
  </si>
  <si>
    <t xml:space="preserve">Alexandru </t>
  </si>
  <si>
    <t xml:space="preserve">Marius </t>
  </si>
  <si>
    <t xml:space="preserve">Alexandra </t>
  </si>
  <si>
    <t xml:space="preserve">Catrinel </t>
  </si>
  <si>
    <t xml:space="preserve">Valeriu </t>
  </si>
  <si>
    <t xml:space="preserve">Andreea </t>
  </si>
  <si>
    <t xml:space="preserve">Sorana </t>
  </si>
  <si>
    <t xml:space="preserve">Luminita </t>
  </si>
  <si>
    <t xml:space="preserve">Olivia </t>
  </si>
  <si>
    <t xml:space="preserve">Paula </t>
  </si>
  <si>
    <t xml:space="preserve">Ciupe </t>
  </si>
  <si>
    <t xml:space="preserve">Adrian </t>
  </si>
  <si>
    <t xml:space="preserve">Antonio </t>
  </si>
  <si>
    <t xml:space="preserve">Iulia </t>
  </si>
  <si>
    <t xml:space="preserve">Oriana </t>
  </si>
  <si>
    <t xml:space="preserve">Ingrid </t>
  </si>
  <si>
    <t xml:space="preserve">Sofia </t>
  </si>
  <si>
    <t xml:space="preserve">Alina </t>
  </si>
  <si>
    <t xml:space="preserve">Roxana </t>
  </si>
  <si>
    <t xml:space="preserve">Bianca </t>
  </si>
  <si>
    <t xml:space="preserve">Amina </t>
  </si>
  <si>
    <t xml:space="preserve">Liviana </t>
  </si>
  <si>
    <t xml:space="preserve">Aura </t>
  </si>
  <si>
    <t xml:space="preserve">Dimitrie </t>
  </si>
  <si>
    <t xml:space="preserve">Fernanda </t>
  </si>
  <si>
    <t xml:space="preserve">Simona </t>
  </si>
  <si>
    <t xml:space="preserve">Stefania </t>
  </si>
  <si>
    <t xml:space="preserve">Stratulat </t>
  </si>
  <si>
    <t xml:space="preserve">Toma </t>
  </si>
  <si>
    <t xml:space="preserve">Cosmina </t>
  </si>
  <si>
    <t xml:space="preserve">Cernat </t>
  </si>
  <si>
    <t xml:space="preserve">Silviu </t>
  </si>
  <si>
    <t xml:space="preserve">Violeta </t>
  </si>
  <si>
    <t xml:space="preserve">Gratiela </t>
  </si>
  <si>
    <t xml:space="preserve">Miron </t>
  </si>
  <si>
    <t xml:space="preserve">Petruta </t>
  </si>
  <si>
    <t xml:space="preserve">Daliana </t>
  </si>
  <si>
    <t xml:space="preserve">Anemari </t>
  </si>
  <si>
    <t xml:space="preserve">Paul </t>
  </si>
  <si>
    <t xml:space="preserve">Otilia </t>
  </si>
  <si>
    <t xml:space="preserve">Cezarina </t>
  </si>
  <si>
    <t xml:space="preserve">Aneta </t>
  </si>
  <si>
    <t>1/
dosar</t>
  </si>
  <si>
    <t>2/
eveniment</t>
  </si>
  <si>
    <r>
      <t xml:space="preserve">Cărți de specialitate/ tratate/ monografii etc. în domeniul postului ocupat, publicate în străinătate, la edituri de prestigiu, ca unic autor sau în colectiv, înregistrate pe DVD, în calitate de cadru didactic la Universitatea </t>
    </r>
    <r>
      <rPr>
        <i/>
        <sz val="10"/>
        <rFont val="Times New Roman"/>
        <family val="1"/>
      </rPr>
      <t>Spiru Haret</t>
    </r>
    <r>
      <rPr>
        <sz val="10"/>
        <rFont val="Times New Roman"/>
        <family val="1"/>
      </rPr>
      <t>.</t>
    </r>
  </si>
  <si>
    <t>Autor unic</t>
  </si>
  <si>
    <t xml:space="preserve">Doi coautori </t>
  </si>
  <si>
    <t>Trei coautori</t>
  </si>
  <si>
    <r>
      <t xml:space="preserve">Universitatea </t>
    </r>
    <r>
      <rPr>
        <i/>
        <sz val="11"/>
        <color theme="1"/>
        <rFont val="Times New Roman"/>
        <family val="1"/>
        <charset val="238"/>
      </rPr>
      <t>SPIRU HARET</t>
    </r>
  </si>
  <si>
    <r>
      <t xml:space="preserve">Membru în echipa unui proiect internațional, finanţat cu peste 100.000 Euro, Universitatea </t>
    </r>
    <r>
      <rPr>
        <i/>
        <sz val="10"/>
        <color rgb="FF000000"/>
        <rFont val="Times New Roman"/>
        <family val="1"/>
        <charset val="238"/>
      </rPr>
      <t>Spiru Haret</t>
    </r>
    <r>
      <rPr>
        <sz val="10"/>
        <color rgb="FF000000"/>
        <rFont val="Times New Roman"/>
        <family val="1"/>
      </rPr>
      <t xml:space="preserve"> fiind solicitant sau partener.</t>
    </r>
  </si>
  <si>
    <r>
      <t xml:space="preserve">Membru în echipa unui proiect internațional, finanţat cu până la 100.000 Euro, Universitatea </t>
    </r>
    <r>
      <rPr>
        <i/>
        <sz val="10"/>
        <color rgb="FF000000"/>
        <rFont val="Times New Roman"/>
        <family val="1"/>
        <charset val="238"/>
      </rPr>
      <t>Spiru Haret</t>
    </r>
    <r>
      <rPr>
        <sz val="10"/>
        <color rgb="FF000000"/>
        <rFont val="Times New Roman"/>
        <family val="1"/>
      </rPr>
      <t xml:space="preserve"> fiind solicitant sau partener.</t>
    </r>
  </si>
  <si>
    <r>
      <t xml:space="preserve">Membru în echipa unui proiect național, finanţat cu peste 100.000 lei, Universitatea </t>
    </r>
    <r>
      <rPr>
        <i/>
        <sz val="10"/>
        <color rgb="FF000000"/>
        <rFont val="Times New Roman"/>
        <family val="1"/>
        <charset val="238"/>
      </rPr>
      <t>Spiru Haret</t>
    </r>
    <r>
      <rPr>
        <sz val="10"/>
        <color rgb="FF000000"/>
        <rFont val="Times New Roman"/>
        <family val="1"/>
      </rPr>
      <t xml:space="preserve"> fiind solicitant sau partener.</t>
    </r>
  </si>
  <si>
    <r>
      <t xml:space="preserve">Citări ale publicațiilor cadrului didactic în cărți de specialitate sau în volume colective, publicate în țară, la edituri recunoscute în domeniul postului ocupat, în calitate de cadru didactic la Universitatea </t>
    </r>
    <r>
      <rPr>
        <i/>
        <sz val="10"/>
        <rFont val="Times New Roman"/>
        <family val="1"/>
        <charset val="238"/>
      </rPr>
      <t>Spiru Haret</t>
    </r>
    <r>
      <rPr>
        <sz val="10"/>
        <rFont val="Times New Roman"/>
        <family val="1"/>
      </rPr>
      <t>.</t>
    </r>
  </si>
  <si>
    <r>
      <t xml:space="preserve">Citări ale publicațiilor cadrului didactic în cărți de specialitate sau în volume colective, publicate în strănătate,  în calitate de cadru didactic la Universitatea </t>
    </r>
    <r>
      <rPr>
        <i/>
        <sz val="10"/>
        <rFont val="Times New Roman"/>
        <family val="1"/>
        <charset val="238"/>
      </rPr>
      <t>Spiru Haret</t>
    </r>
    <r>
      <rPr>
        <sz val="10"/>
        <rFont val="Times New Roman"/>
        <family val="1"/>
      </rPr>
      <t>.</t>
    </r>
  </si>
  <si>
    <r>
      <t xml:space="preserve">Citări ale publicațiilor cadrului didactic în reviste de specialitate sau în volumele conferințelor indexate BDI recunoscute în domeniul postului, în calitate de cadru didactic la Universitatea </t>
    </r>
    <r>
      <rPr>
        <i/>
        <sz val="10"/>
        <rFont val="Times New Roman"/>
        <family val="1"/>
        <charset val="238"/>
      </rPr>
      <t>Spiru Haret</t>
    </r>
    <r>
      <rPr>
        <sz val="10"/>
        <rFont val="Times New Roman"/>
        <family val="1"/>
      </rPr>
      <t>.</t>
    </r>
  </si>
  <si>
    <r>
      <t xml:space="preserve">Citări ale publicațiilor cadrului didactic în reviste de specialitate sau în volumele conferințelor indexate ISI, în calitate de cadru didactic la Universitatea </t>
    </r>
    <r>
      <rPr>
        <i/>
        <sz val="10"/>
        <rFont val="Times New Roman"/>
        <family val="1"/>
        <charset val="238"/>
      </rPr>
      <t>Spiru Haret</t>
    </r>
    <r>
      <rPr>
        <sz val="10"/>
        <rFont val="Times New Roman"/>
        <family val="1"/>
      </rPr>
      <t>.</t>
    </r>
  </si>
  <si>
    <r>
      <t xml:space="preserve">Studii/ capitole în cărți de specialitate/ tratate/ monografii etc. în domeniul postului ocupat, publicate în străinătate, la edituri de prestigiu, în calitate de cadru didactic la Universitatea </t>
    </r>
    <r>
      <rPr>
        <i/>
        <sz val="10"/>
        <rFont val="Times New Roman"/>
        <family val="1"/>
        <charset val="238"/>
      </rPr>
      <t>Spiru Haret</t>
    </r>
    <r>
      <rPr>
        <sz val="10"/>
        <rFont val="Times New Roman"/>
        <family val="1"/>
      </rPr>
      <t>.</t>
    </r>
  </si>
  <si>
    <r>
      <t xml:space="preserve">Realizări/ creaţii artistice- spectacol, în calitate de compozitor, dirijor, solist, consemnate în presă şi mijloacele mass- media pentru calitatea şi valoarea lor artistică/ înregistrate pe DVD, în calitate de cadru didactic la Universitatea </t>
    </r>
    <r>
      <rPr>
        <i/>
        <sz val="10"/>
        <rFont val="Times New Roman"/>
        <family val="1"/>
        <charset val="238"/>
      </rPr>
      <t>Spiru Haret</t>
    </r>
    <r>
      <rPr>
        <sz val="10"/>
        <rFont val="Times New Roman"/>
        <family val="1"/>
      </rPr>
      <t>.</t>
    </r>
  </si>
  <si>
    <r>
      <t xml:space="preserve">Articole/ studii/ lucrări de specialitate publicate în reviste/ lucrări de referință/ enciclopedii/ dicționare etc. sau în volumele conferințelor naționale sau internaționale, recunoscute în domeniul postului ocupat, prezentându-se cadru didactic la Universitatea Spiru Haret sau organizate de facultăţile Universităţii </t>
    </r>
    <r>
      <rPr>
        <i/>
        <sz val="10"/>
        <rFont val="Times New Roman"/>
        <family val="1"/>
        <charset val="238"/>
      </rPr>
      <t>Spiru Haret</t>
    </r>
    <r>
      <rPr>
        <sz val="10"/>
        <rFont val="Times New Roman"/>
        <family val="1"/>
      </rPr>
      <t>.</t>
    </r>
  </si>
  <si>
    <t>Facultatea/ Departamentul:</t>
  </si>
  <si>
    <t>După completarea şi imprimarea formularului de autoevaluare, fişierul excel se încarcă pe platforma Blackboard astfel:</t>
  </si>
  <si>
    <t>Implicare în activităţi privind educația</t>
  </si>
  <si>
    <t>X</t>
  </si>
  <si>
    <t>q.grigore.albeanu.236</t>
  </si>
  <si>
    <t>q.emanuel.albu.35</t>
  </si>
  <si>
    <t>q.mircea.alexe.263</t>
  </si>
  <si>
    <t>q.adriana.amfim.168</t>
  </si>
  <si>
    <t>q.maria.andronie.98</t>
  </si>
  <si>
    <t>q.mihai.andronie.111</t>
  </si>
  <si>
    <t>q.viorel.andronie.165</t>
  </si>
  <si>
    <t>q.cristiana.balan.319</t>
  </si>
  <si>
    <t>q.mihaela.bebeselea.386</t>
  </si>
  <si>
    <t>q.anamaria.bejan.387</t>
  </si>
  <si>
    <t>q.madalina.belous.171</t>
  </si>
  <si>
    <t>q.carmen.berghes.163</t>
  </si>
  <si>
    <t>q.elena.bica.330</t>
  </si>
  <si>
    <t>q.gheorghe.bica.321</t>
  </si>
  <si>
    <t>q.marian.bondrea.332</t>
  </si>
  <si>
    <t>q.onorina.botezat.388</t>
  </si>
  <si>
    <t>q.cezar.braicu.114</t>
  </si>
  <si>
    <t>q.sofia.bratu.210</t>
  </si>
  <si>
    <t>q.marian.buda.333</t>
  </si>
  <si>
    <t>q.elena.buhociu.82</t>
  </si>
  <si>
    <t>q.elena.burtea.148</t>
  </si>
  <si>
    <t>q.victor.calin.172</t>
  </si>
  <si>
    <t>q.tamara.ceban.5</t>
  </si>
  <si>
    <t>q.mihaela.chapelan.6</t>
  </si>
  <si>
    <t>q.claudiu.chiru.380</t>
  </si>
  <si>
    <t>q.marin.chivu.149</t>
  </si>
  <si>
    <t>q.maia.ciobanu.211</t>
  </si>
  <si>
    <t>q.raluca.ciochina.220</t>
  </si>
  <si>
    <t>q.mariana.ciocoiu.324</t>
  </si>
  <si>
    <t>q.daniela.cioponea.285</t>
  </si>
  <si>
    <t>q.iuliana.ciotoiu.250</t>
  </si>
  <si>
    <t>q.dragos.cirneci.187</t>
  </si>
  <si>
    <t>q.george.coca.36</t>
  </si>
  <si>
    <t>q.gheorghe.cojocariu.221</t>
  </si>
  <si>
    <t>q.marilena.cojocaru.78</t>
  </si>
  <si>
    <t>q.eugen.constantin.301</t>
  </si>
  <si>
    <t>q.madalina.constantinescu.325</t>
  </si>
  <si>
    <t>q.gheorghe.costache.334</t>
  </si>
  <si>
    <t>q.georgiana.covrig.409</t>
  </si>
  <si>
    <t>q.emil.creanga.248</t>
  </si>
  <si>
    <t>q.sorin.cristescu.49</t>
  </si>
  <si>
    <t>q.gica.cruceru.298</t>
  </si>
  <si>
    <t>q.nicolae.cruceru.234</t>
  </si>
  <si>
    <t>q.ruxandra.crutescu.255</t>
  </si>
  <si>
    <t>q.daniel.cuca.173</t>
  </si>
  <si>
    <t>q.ioana.dan.286</t>
  </si>
  <si>
    <t>q.dumitru.danciu.437</t>
  </si>
  <si>
    <t>q.petre.deaconu.135</t>
  </si>
  <si>
    <t>q.elena.diaconu.335</t>
  </si>
  <si>
    <t>q.nicoleta.diaconu.31</t>
  </si>
  <si>
    <t>q.cristina.dinu.174</t>
  </si>
  <si>
    <t>q.gheorghe.dinu.381</t>
  </si>
  <si>
    <t>q.doinel.dinuica.26</t>
  </si>
  <si>
    <t>q.gheorghe.dragomiroiu.350</t>
  </si>
  <si>
    <t>q.rodica.dragomiroiu.136</t>
  </si>
  <si>
    <t>q.elena.dragusin.16</t>
  </si>
  <si>
    <t>q.irina.dubsky.223</t>
  </si>
  <si>
    <t>q.costin.dumitrascu.242</t>
  </si>
  <si>
    <t>q.dan.dumitru.243</t>
  </si>
  <si>
    <t>q.florica.duta.18</t>
  </si>
  <si>
    <t>q.tiberiu.dutu.391</t>
  </si>
  <si>
    <t>q.liana.elefterie.382</t>
  </si>
  <si>
    <t>q.manuela.epure.92</t>
  </si>
  <si>
    <t>q.florin.fainisi.30</t>
  </si>
  <si>
    <t>q.camelia.firica.336</t>
  </si>
  <si>
    <t>q.bujorel.florea.37</t>
  </si>
  <si>
    <t>q.dragos.frasineanu.38</t>
  </si>
  <si>
    <t>q.liana.gadau.137</t>
  </si>
  <si>
    <t>q.marinela.geamanu.140</t>
  </si>
  <si>
    <t>q.floarea.georgescu.119</t>
  </si>
  <si>
    <t>q.matei.georgescu.184</t>
  </si>
  <si>
    <t>q.daniel.gheorghe.80</t>
  </si>
  <si>
    <t>q.dumitru.gheorghe.378</t>
  </si>
  <si>
    <t>q.zenovic.gherasim.102</t>
  </si>
  <si>
    <t>q.manuela.ghica.245</t>
  </si>
  <si>
    <t>q.bogdan.ghidirmic.351</t>
  </si>
  <si>
    <t>q.carmen.ghinea.19</t>
  </si>
  <si>
    <t>q.eugen.ghiorghita.109</t>
  </si>
  <si>
    <t>q.emil.ghita.338</t>
  </si>
  <si>
    <t>q.iulia.gonta.438</t>
  </si>
  <si>
    <t>q.stelian.gradinaru.246</t>
  </si>
  <si>
    <t>q.daniela.graur.270</t>
  </si>
  <si>
    <t>q.gheorghe.grecu.393</t>
  </si>
  <si>
    <t>q.iulia.grecu.394</t>
  </si>
  <si>
    <t>q.polixenia.grecu.70</t>
  </si>
  <si>
    <t>q.manuela.grigore.395</t>
  </si>
  <si>
    <t>q.paul.grigorescu.175</t>
  </si>
  <si>
    <t>q.anita.grigoriu.232</t>
  </si>
  <si>
    <t>q.george.gruia.51</t>
  </si>
  <si>
    <t>q.liliana.guran.237</t>
  </si>
  <si>
    <t>q.elena.gurgu.120</t>
  </si>
  <si>
    <t>q.elena.hurjui.316</t>
  </si>
  <si>
    <t>q.mariana.iatagan.142</t>
  </si>
  <si>
    <t>q.marian.ilie.27</t>
  </si>
  <si>
    <t>q.gabriel.iliescu.52</t>
  </si>
  <si>
    <t>q.rodica.ioan.238</t>
  </si>
  <si>
    <t>q.cicilia.ionescu.103</t>
  </si>
  <si>
    <t>q.cornel.ionescu.104</t>
  </si>
  <si>
    <t>q.luminita.ionescu.122</t>
  </si>
  <si>
    <t>q.ion.iordache.302</t>
  </si>
  <si>
    <t>q.viorica.iurascu.224</t>
  </si>
  <si>
    <t>q.paula.ivan.87</t>
  </si>
  <si>
    <t>q.antoaneta.jeflea.396</t>
  </si>
  <si>
    <t>q.viorica.jelev.123</t>
  </si>
  <si>
    <t>q.anca.jianu.90</t>
  </si>
  <si>
    <t>q.nicu.jidovu.32</t>
  </si>
  <si>
    <t>q.ioana.lepadatu.314</t>
  </si>
  <si>
    <t>q.petru.lisievici.183</t>
  </si>
  <si>
    <t>q.cosmin.lungu.201</t>
  </si>
  <si>
    <t>q.irina.lupescu.166</t>
  </si>
  <si>
    <t>q.lionela.madescu.355</t>
  </si>
  <si>
    <t>q.anca.magiru.398</t>
  </si>
  <si>
    <t>q.cornelia.marin.239</t>
  </si>
  <si>
    <t>q.alexandrina.meruta.143</t>
  </si>
  <si>
    <t>q.ilie.mihai.106</t>
  </si>
  <si>
    <t>q.stefan.mihu.399</t>
  </si>
  <si>
    <t>q.madalina.militaru.96</t>
  </si>
  <si>
    <t>q.sorin.minghiat.251</t>
  </si>
  <si>
    <t>q.nela.mircica.226</t>
  </si>
  <si>
    <t>q.nicoleta.miulescu.339</t>
  </si>
  <si>
    <t>q.viorel.miulescu.54</t>
  </si>
  <si>
    <t>q.luise.mladen.124</t>
  </si>
  <si>
    <t>q.simona.moise.340</t>
  </si>
  <si>
    <t>q.mihai.moldovanu.275</t>
  </si>
  <si>
    <t>q.gheorghe.moroianu.55</t>
  </si>
  <si>
    <t>q.ana.munteanu.303</t>
  </si>
  <si>
    <t>q.alexandru.munteanu.56</t>
  </si>
  <si>
    <t>q.aurel.muraru.227</t>
  </si>
  <si>
    <t>q.ion.necsulescu.304</t>
  </si>
  <si>
    <t>q.mircea.negru.42</t>
  </si>
  <si>
    <t>q.titel.negru.125</t>
  </si>
  <si>
    <t>q.octav.negurita.384</t>
  </si>
  <si>
    <t>q.ruxandra.nemteanu.259</t>
  </si>
  <si>
    <t>q.dumitru.nica.416</t>
  </si>
  <si>
    <t>q.andrei.niculescu.21</t>
  </si>
  <si>
    <t>q.georgeta.niculescu.76</t>
  </si>
  <si>
    <t>q.maria.osiac.9</t>
  </si>
  <si>
    <t>q.cristinel.pantelimon.189</t>
  </si>
  <si>
    <t>q.stelian.panzaru.292</t>
  </si>
  <si>
    <t>q.gavril.paraschiv.342</t>
  </si>
  <si>
    <t>q.iuliana.parvu.376</t>
  </si>
  <si>
    <t>q.monica.parvu.161</t>
  </si>
  <si>
    <t>q.daniela.pasnicu.107</t>
  </si>
  <si>
    <t>q.laura.patache.385</t>
  </si>
  <si>
    <t>q.gabriela.petrescu.276</t>
  </si>
  <si>
    <t>q.tanase.petrut.177</t>
  </si>
  <si>
    <t>q.ilie.pintea.228</t>
  </si>
  <si>
    <t>q.ancuta.plaesu.217</t>
  </si>
  <si>
    <t>q.maria.popescu.58</t>
  </si>
  <si>
    <t>q.nicolae.radu.186</t>
  </si>
  <si>
    <t>q.iuliana.riciu.61</t>
  </si>
  <si>
    <t>q.mariana.rudareanu.29</t>
  </si>
  <si>
    <t>q.constantin.rusu.249</t>
  </si>
  <si>
    <t>q.elena.sabau.77</t>
  </si>
  <si>
    <t>q.horia.salca.305</t>
  </si>
  <si>
    <t>q.arpad.sallay.178</t>
  </si>
  <si>
    <t>q.anca.sandu.252</t>
  </si>
  <si>
    <t>q.elena.sandu.206</t>
  </si>
  <si>
    <t>q.ionel.sandu.361</t>
  </si>
  <si>
    <t>q.mariuta.serban.157</t>
  </si>
  <si>
    <t>q.radu.serban.127</t>
  </si>
  <si>
    <t>q.raluca.sfetcu.190</t>
  </si>
  <si>
    <t>q.catalin.simion.24</t>
  </si>
  <si>
    <t>q.silvia.simionescu.362</t>
  </si>
  <si>
    <t>q.luciana.spineanu.405</t>
  </si>
  <si>
    <t>q.victoria.stan.207</t>
  </si>
  <si>
    <t>q.radu.stancu.46</t>
  </si>
  <si>
    <t>q.ileana.stanculescu.261</t>
  </si>
  <si>
    <t>q.luminita.stoian.230</t>
  </si>
  <si>
    <t>q.alexandra.teaca.281</t>
  </si>
  <si>
    <t>q.marilena.ticusan.315</t>
  </si>
  <si>
    <t>q.stelica.toba.284</t>
  </si>
  <si>
    <t>q.danut.turcu.164</t>
  </si>
  <si>
    <t>q.adrian.ungureanu.145</t>
  </si>
  <si>
    <t>q.gabriela.ungureanu.129</t>
  </si>
  <si>
    <t>q.cristian.uta.146</t>
  </si>
  <si>
    <t>q.viorel.vasile.369</t>
  </si>
  <si>
    <t>q.niculae.velicu.179</t>
  </si>
  <si>
    <t>q.madalina.viziteu.64</t>
  </si>
  <si>
    <t>q.catalina.vlad.159</t>
  </si>
  <si>
    <t>q.adela.voicu.379</t>
  </si>
  <si>
    <t>q.costica.voicu.34</t>
  </si>
  <si>
    <t>verif lung</t>
  </si>
  <si>
    <t>Articole/ realizări/ creaţii științifice/ artistice/ literare</t>
  </si>
  <si>
    <r>
      <t xml:space="preserve">Articole/ studii/ lucrări de specialitate care prezintă contribuţii științifice/ artistice/ literare originale, in extenso, publicate în reviste recunoscute în domeniul postului ocupat, prezentându-se cadru didactic la Universitatea </t>
    </r>
    <r>
      <rPr>
        <i/>
        <sz val="10"/>
        <rFont val="Times New Roman"/>
        <family val="1"/>
        <charset val="238"/>
      </rPr>
      <t>Spiru Haret</t>
    </r>
    <r>
      <rPr>
        <sz val="10"/>
        <rFont val="Times New Roman"/>
        <family val="1"/>
      </rPr>
      <t>.</t>
    </r>
  </si>
  <si>
    <r>
      <t xml:space="preserve">Articole/ studii/ lucrări de specialitate publicate în reviste/ lucrări de referință/ enciclopedii/ dicționare etc. sau în volumele conferințelor naţionale sau internaţionale, indexate BDI, recunoscute în domeniul postului ocupat (cu ISBN sau ISSN), prezentându-se drept cadru didactic la Universitatea </t>
    </r>
    <r>
      <rPr>
        <i/>
        <sz val="10"/>
        <rFont val="Times New Roman"/>
        <family val="1"/>
        <charset val="238"/>
      </rPr>
      <t>Spiru Haret</t>
    </r>
    <r>
      <rPr>
        <sz val="10"/>
        <rFont val="Times New Roman"/>
        <family val="1"/>
      </rPr>
      <t>.</t>
    </r>
  </si>
  <si>
    <r>
      <t xml:space="preserve">Studii/ capitole în cărți de specialitate/ tratate/ monografii etc. în domeniul postului ocupat, publicate la edituri recunoscute în domeniul postului ocupat, inclusiv la Editura </t>
    </r>
    <r>
      <rPr>
        <sz val="10"/>
        <rFont val="Times New Roman"/>
        <family val="1"/>
        <charset val="238"/>
      </rPr>
      <t>Fundaţiei</t>
    </r>
    <r>
      <rPr>
        <i/>
        <sz val="10"/>
        <rFont val="Times New Roman"/>
        <family val="1"/>
        <charset val="238"/>
      </rPr>
      <t xml:space="preserve"> România de Mâine,</t>
    </r>
    <r>
      <rPr>
        <sz val="10"/>
        <rFont val="Times New Roman"/>
        <family val="1"/>
      </rPr>
      <t xml:space="preserve"> în calitate de cadru didactic la Universitatea </t>
    </r>
    <r>
      <rPr>
        <i/>
        <sz val="10"/>
        <rFont val="Times New Roman"/>
        <family val="1"/>
        <charset val="238"/>
      </rPr>
      <t>Spiru Haret</t>
    </r>
    <r>
      <rPr>
        <sz val="10"/>
        <rFont val="Times New Roman"/>
        <family val="1"/>
      </rPr>
      <t>.</t>
    </r>
  </si>
  <si>
    <r>
      <t xml:space="preserve">Coordonator cărți de specialitate publicate la edituri de prestigiu sau la edituri recunoscute în domeniul postului ocupat,  inclusiv la Editura Fundaţiei </t>
    </r>
    <r>
      <rPr>
        <i/>
        <sz val="10"/>
        <rFont val="Times New Roman"/>
        <family val="1"/>
        <charset val="238"/>
      </rPr>
      <t>România de Mâine</t>
    </r>
    <r>
      <rPr>
        <sz val="10"/>
        <rFont val="Times New Roman"/>
        <family val="1"/>
      </rPr>
      <t xml:space="preserve">, în parteneriat cu Universitatea </t>
    </r>
    <r>
      <rPr>
        <i/>
        <sz val="10"/>
        <rFont val="Times New Roman"/>
        <family val="1"/>
      </rPr>
      <t>Spiru Haret</t>
    </r>
    <r>
      <rPr>
        <sz val="10"/>
        <rFont val="Times New Roman"/>
        <family val="1"/>
      </rPr>
      <t>.</t>
    </r>
  </si>
  <si>
    <r>
      <t xml:space="preserve">Cărți de specialitate/ tratate/ monografii etc. în domeniul postului ocupat, publicate în țară, la edituri recunoscute ca unic autor sau în colectiv, inclusiv la Editura Fundaţiei </t>
    </r>
    <r>
      <rPr>
        <i/>
        <sz val="10"/>
        <rFont val="Times New Roman"/>
        <family val="1"/>
        <charset val="238"/>
      </rPr>
      <t>România de Mâine</t>
    </r>
    <r>
      <rPr>
        <sz val="10"/>
        <rFont val="Times New Roman"/>
        <family val="1"/>
      </rPr>
      <t xml:space="preserve">, în calitate de cadru didactic la Universitatea </t>
    </r>
    <r>
      <rPr>
        <i/>
        <sz val="10"/>
        <rFont val="Times New Roman"/>
        <family val="1"/>
        <charset val="238"/>
      </rPr>
      <t>Spiru Haret</t>
    </r>
    <r>
      <rPr>
        <sz val="10"/>
        <rFont val="Times New Roman"/>
        <family val="1"/>
      </rPr>
      <t>.</t>
    </r>
  </si>
  <si>
    <r>
      <t xml:space="preserve">Organizarea și îndrumarea de evenimente culturale/ artistice/ sportive (concert, spectacol, balul bobocilor, festivități de absolvire etc.), activități de voluntariat etc., în cadrul Universității </t>
    </r>
    <r>
      <rPr>
        <i/>
        <sz val="10"/>
        <color rgb="FF000000"/>
        <rFont val="Times New Roman"/>
        <family val="1"/>
        <charset val="238"/>
      </rPr>
      <t>Spiru Haret</t>
    </r>
    <r>
      <rPr>
        <sz val="10"/>
        <color rgb="FF000000"/>
        <rFont val="Times New Roman"/>
        <family val="1"/>
      </rPr>
      <t>.</t>
    </r>
  </si>
  <si>
    <t>Coeficient de corecție:</t>
  </si>
  <si>
    <t>Centralizatorul fişelor de autoevaluare pentru activitatea didactică</t>
  </si>
  <si>
    <t>q.madalina.andrei.240</t>
  </si>
  <si>
    <t>q.razvan.andronic.313</t>
  </si>
  <si>
    <t>q.ioana.andronie.160</t>
  </si>
  <si>
    <t>q.diana.artene.28</t>
  </si>
  <si>
    <t>q.laurentia.avram.419</t>
  </si>
  <si>
    <t>q.monica.avramescu.191</t>
  </si>
  <si>
    <t>q.adina.babonea.300</t>
  </si>
  <si>
    <t>q.bogdan.bacescu.162</t>
  </si>
  <si>
    <t>q.elena.badic.169</t>
  </si>
  <si>
    <t>q.claudia.baicu.112</t>
  </si>
  <si>
    <t>q.virgil.baluta.113</t>
  </si>
  <si>
    <t>q.zaira.bamberger.66</t>
  </si>
  <si>
    <t>q.cristiana.banu.345</t>
  </si>
  <si>
    <t>q.cristina.barbu.346</t>
  </si>
  <si>
    <t>q.ilie.barbu.307</t>
  </si>
  <si>
    <t>q.adriana.belu.347</t>
  </si>
  <si>
    <t>q.ileana.berevoescu.253</t>
  </si>
  <si>
    <t>q.victoria.berza.254</t>
  </si>
  <si>
    <t>q.valentina.bianchi.10</t>
  </si>
  <si>
    <t>q.denisa.bica.329</t>
  </si>
  <si>
    <t>q.anca.bogdan.331</t>
  </si>
  <si>
    <t>q.cristiana.bogdanoiu.370</t>
  </si>
  <si>
    <t>q.carmen.bolosteanu.417</t>
  </si>
  <si>
    <t>q.filofteia.braga.418</t>
  </si>
  <si>
    <t>q.manea.bucea.147</t>
  </si>
  <si>
    <t>q.raluca.burcea.12</t>
  </si>
  <si>
    <t>q.claudiu.butculescu.48</t>
  </si>
  <si>
    <t>q.ioana.butu.84</t>
  </si>
  <si>
    <t>q.daniel.buzatu.67</t>
  </si>
  <si>
    <t>q.oana.buzea.13</t>
  </si>
  <si>
    <t>q.camelia.calin.68</t>
  </si>
  <si>
    <t>q.george.catuna.85</t>
  </si>
  <si>
    <t>q.adela.cerchez.69</t>
  </si>
  <si>
    <t>q.mihaela.chirimbu.14</t>
  </si>
  <si>
    <t>q.sebastian.chirimbu.15</t>
  </si>
  <si>
    <t>q.maria.chivu.134</t>
  </si>
  <si>
    <t>q.mihaela.ciobanica.389</t>
  </si>
  <si>
    <t>q.mariana.cioponea.115</t>
  </si>
  <si>
    <t>q.aristide.cociuban.116</t>
  </si>
  <si>
    <t>q.gabriela.cocosila.348</t>
  </si>
  <si>
    <t>q.adin.cojocaru.79</t>
  </si>
  <si>
    <t>q.ruxandra.coman.222</t>
  </si>
  <si>
    <t>q.vlad.copil.241</t>
  </si>
  <si>
    <t>q.carmen.costea.99</t>
  </si>
  <si>
    <t>q.virginia.craciunas.95</t>
  </si>
  <si>
    <t>q.raluca.cretoiu.150</t>
  </si>
  <si>
    <t>q.viorel.cretu.212</t>
  </si>
  <si>
    <t>q.catalina.cristea.436</t>
  </si>
  <si>
    <t>q.bogdan.cuc.198</t>
  </si>
  <si>
    <t>q.bogdan.danciu.188</t>
  </si>
  <si>
    <t>q.patrau.daneci.410</t>
  </si>
  <si>
    <t>q.elena.dascalu.100</t>
  </si>
  <si>
    <t>q.dobrin.datcu.266</t>
  </si>
  <si>
    <t>q.amelia.diaconescu.349</t>
  </si>
  <si>
    <t>q.diana.diaconescu.267</t>
  </si>
  <si>
    <t>q.sorin.dinca.371</t>
  </si>
  <si>
    <t>q.mariana.dragomir.390</t>
  </si>
  <si>
    <t>q.camelia.dragomir.295</t>
  </si>
  <si>
    <t>q.robert.dragomir.420</t>
  </si>
  <si>
    <t>q.mihnea.drumea.375</t>
  </si>
  <si>
    <t>q.emilia.duda.268</t>
  </si>
  <si>
    <t>q.gheorghe.duda.235</t>
  </si>
  <si>
    <t>q.daiana.dumbravescu.17</t>
  </si>
  <si>
    <t>q.raluca.dumitru.151</t>
  </si>
  <si>
    <t>q.alexandrina.ene.199</t>
  </si>
  <si>
    <t>q.manuel.firica.323</t>
  </si>
  <si>
    <t>q.nadia.florea.312</t>
  </si>
  <si>
    <t>q.cristina.florescu.50</t>
  </si>
  <si>
    <t>q.deac.gaf.39</t>
  </si>
  <si>
    <t>q.daniel.gardan.138</t>
  </si>
  <si>
    <t>q.iuliana.gardan.139</t>
  </si>
  <si>
    <t>q.nicoleta.gavrila.326</t>
  </si>
  <si>
    <t>q.lucia.ghencea.392</t>
  </si>
  <si>
    <t>q.georgeta.gheorghe.86</t>
  </si>
  <si>
    <t>q.constantin.gherasim.244</t>
  </si>
  <si>
    <t>q.mirela.ghita.352</t>
  </si>
  <si>
    <t>q.teodor.godeanu.40</t>
  </si>
  <si>
    <t>q.vigaru.goga.353</t>
  </si>
  <si>
    <t>q.laura.goran.185</t>
  </si>
  <si>
    <t>q.claudia.guni.411</t>
  </si>
  <si>
    <t>q.ana.hariton.256</t>
  </si>
  <si>
    <t>q.ion.hurloiu.132</t>
  </si>
  <si>
    <t>q.lacrimioara.hurloiu.97</t>
  </si>
  <si>
    <t>q.mirela.iacob.20</t>
  </si>
  <si>
    <t>q.oana.ifrim.41</t>
  </si>
  <si>
    <t>q.claudiu.ignat.354</t>
  </si>
  <si>
    <t>q.george.ilie.322</t>
  </si>
  <si>
    <t>q.magdalena.ilie.308</t>
  </si>
  <si>
    <t>q.lucian.ilincuta.121</t>
  </si>
  <si>
    <t>q.ionel.ionescu.93</t>
  </si>
  <si>
    <t>q.dragos.ipate.383</t>
  </si>
  <si>
    <t>q.eliza.isbasoiu.421</t>
  </si>
  <si>
    <t>q.mihaela.istrate.71</t>
  </si>
  <si>
    <t>q.anelis.istratescu.72</t>
  </si>
  <si>
    <t>q.andra.jacob.271</t>
  </si>
  <si>
    <t>q.florin.jinga.257</t>
  </si>
  <si>
    <t>q.dan.kisilewicz.272</t>
  </si>
  <si>
    <t>q.ileana.kisilewicz.258</t>
  </si>
  <si>
    <t>q.elena.lache.53</t>
  </si>
  <si>
    <t>q.florin.lacraru.73</t>
  </si>
  <si>
    <t>q.liliana.lazar.412</t>
  </si>
  <si>
    <t>q.rares.lazar.397</t>
  </si>
  <si>
    <t>q.george.lazaroiu.214</t>
  </si>
  <si>
    <t>q.emil.lerescu.215</t>
  </si>
  <si>
    <t>q.claudiu.lesni.413</t>
  </si>
  <si>
    <t>q.marilena.lupu.4</t>
  </si>
  <si>
    <t>q.magdalena.manu.181</t>
  </si>
  <si>
    <t>q.marius.mares.105</t>
  </si>
  <si>
    <t>q.alexandra.marica.192</t>
  </si>
  <si>
    <t>q.catrinel.marinescu.7</t>
  </si>
  <si>
    <t>q.ioana.marinescu.176</t>
  </si>
  <si>
    <t>q.raluca.marinescu.273</t>
  </si>
  <si>
    <t>q.valeriu.marinescu.8</t>
  </si>
  <si>
    <t>q.andreea.matache.274</t>
  </si>
  <si>
    <t>q.ion.matei.327</t>
  </si>
  <si>
    <t>q.sorana.matei.317</t>
  </si>
  <si>
    <t>q.luminita.merei.414</t>
  </si>
  <si>
    <t>q.pop.miculi.225</t>
  </si>
  <si>
    <t>q.olivia.mihaila.110</t>
  </si>
  <si>
    <t>q.raluca.mihalcioiu.133</t>
  </si>
  <si>
    <t>q.ana.mihali.152</t>
  </si>
  <si>
    <t>q.paula.mitran.400</t>
  </si>
  <si>
    <t>q.ciupe.mitric.287</t>
  </si>
  <si>
    <t>q.adrian.moise.356</t>
  </si>
  <si>
    <t>q.ana.munteanu.357</t>
  </si>
  <si>
    <t>q.antonio.mutulescu.57</t>
  </si>
  <si>
    <t>q.cristina.naftanaila.422</t>
  </si>
  <si>
    <t>q.mihail.negulescu.341</t>
  </si>
  <si>
    <t>q.oriana.negulescu.309</t>
  </si>
  <si>
    <t>q.ingrid.nicolau.401</t>
  </si>
  <si>
    <t>q.cristian.nicu.372</t>
  </si>
  <si>
    <t>q.raluca.niculae.289</t>
  </si>
  <si>
    <t>q.camelia.olteanu.291</t>
  </si>
  <si>
    <t>q.constantin.oprea.153</t>
  </si>
  <si>
    <t>q.sofia.pagarin.358</t>
  </si>
  <si>
    <t>q.monica.paiusan-nuica.43</t>
  </si>
  <si>
    <t>q.oana.panescu.202</t>
  </si>
  <si>
    <t>q.corina.pantelimon.193</t>
  </si>
  <si>
    <t>q.andreea.papa.359</t>
  </si>
  <si>
    <t>q.alina.patru.74</t>
  </si>
  <si>
    <t>q.gheorghe.paun.88</t>
  </si>
  <si>
    <t>q.roxana.paun.44</t>
  </si>
  <si>
    <t>q.andrei.paunescu.216</t>
  </si>
  <si>
    <t>q.ioana.petrescu.277</t>
  </si>
  <si>
    <t>q.georgeta.pinghiriac.208</t>
  </si>
  <si>
    <t>q.amina.pirvescu.204</t>
  </si>
  <si>
    <t>q.luminita.pistol.94</t>
  </si>
  <si>
    <t>q.roxana.pivoda.403</t>
  </si>
  <si>
    <t>q.andreea.pop.278</t>
  </si>
  <si>
    <t>q.dragos.popescu.144</t>
  </si>
  <si>
    <t>q.liviana.popescu.218</t>
  </si>
  <si>
    <t>q.ioan.posea.310</t>
  </si>
  <si>
    <t>q.aura.preda.45</t>
  </si>
  <si>
    <t>q.ionel.pricopi.33</t>
  </si>
  <si>
    <t>q.adina.radulescu.22</t>
  </si>
  <si>
    <t>q.dimitrie.raiciu.59</t>
  </si>
  <si>
    <t>q.pistol.rascu.23</t>
  </si>
  <si>
    <t>q.tudor.rautu.60</t>
  </si>
  <si>
    <t>q.fernanda.romila.219</t>
  </si>
  <si>
    <t>q.simona.rotaru.343</t>
  </si>
  <si>
    <t>q.stefania.rotaru.154</t>
  </si>
  <si>
    <t>q.stratulat.rugina.205</t>
  </si>
  <si>
    <t>q.toma.rus.360</t>
  </si>
  <si>
    <t>q.bianca.rusu.126</t>
  </si>
  <si>
    <t>q.elena.rusu.195</t>
  </si>
  <si>
    <t>q.mirela.sabau.62</t>
  </si>
  <si>
    <t>q.adriana.sandu.373</t>
  </si>
  <si>
    <t>q.cristina.sandu.404</t>
  </si>
  <si>
    <t>q.cosmina.savu.156</t>
  </si>
  <si>
    <t>q.cernat.serban.306</t>
  </si>
  <si>
    <t>q.silviu.serban.209</t>
  </si>
  <si>
    <t>q.cristina.serbanescu.233</t>
  </si>
  <si>
    <t>q.violeta.simion.167</t>
  </si>
  <si>
    <t>q.gratiela.sion.196</t>
  </si>
  <si>
    <t>q.anca.stancioiu.260</t>
  </si>
  <si>
    <t>q.miron.stancioiu.279</t>
  </si>
  <si>
    <t>q.bogdan.stanciu.280</t>
  </si>
  <si>
    <t>q.vasile.stanciu.128</t>
  </si>
  <si>
    <t>q.sorin.stanciulescu.363</t>
  </si>
  <si>
    <t>q.stanciu.stanescu.47</t>
  </si>
  <si>
    <t>q.ana.stefanescu.297</t>
  </si>
  <si>
    <t>q.constantin.sterian.25</t>
  </si>
  <si>
    <t>q.anca.stoian.406</t>
  </si>
  <si>
    <t>q.petruta.stroe.75</t>
  </si>
  <si>
    <t>q.alina.tanasescu.364</t>
  </si>
  <si>
    <t>q.iulia.tapus.365</t>
  </si>
  <si>
    <t>q.adela.taranu.182</t>
  </si>
  <si>
    <t>q.daliana.tascovici.423</t>
  </si>
  <si>
    <t>q.anemari.teodorescu.435</t>
  </si>
  <si>
    <t>q.elena.teodorescu.282</t>
  </si>
  <si>
    <t>q.nicoleta.teodorescu.262</t>
  </si>
  <si>
    <t>q.mirela.terzi.283</t>
  </si>
  <si>
    <t>q.cristian.teusdea.89</t>
  </si>
  <si>
    <t>q.paul.titulescu.366</t>
  </si>
  <si>
    <t>q.otilia.todor.311</t>
  </si>
  <si>
    <t>q.cezarina.tofan.424</t>
  </si>
  <si>
    <t>q.roxana.topor.377</t>
  </si>
  <si>
    <t>q.adina.trandafir.407</t>
  </si>
  <si>
    <t>q.aneta.tudor.180</t>
  </si>
  <si>
    <t>q.andreea.turculeanu.367</t>
  </si>
  <si>
    <t>q.mihaela.tutu.197</t>
  </si>
  <si>
    <t>q.gelu.uglean.63</t>
  </si>
  <si>
    <t>q.anca.ungureanu.158</t>
  </si>
  <si>
    <t>q.laura.ungureanu.344</t>
  </si>
  <si>
    <t>q.mihai.ungureanu.130</t>
  </si>
  <si>
    <t>q.hobeanu.vacarescu.374</t>
  </si>
  <si>
    <t>q.florin.vancea.318</t>
  </si>
  <si>
    <t>q.ruxandra.vasilescu.1</t>
  </si>
  <si>
    <t>q.dana.vilcu.247</t>
  </si>
  <si>
    <t>q.adriana.voicu.65</t>
  </si>
  <si>
    <t>q.george.volceanov.2</t>
  </si>
  <si>
    <t>q.ioana.voloaca.231</t>
  </si>
  <si>
    <t>q.florentina.weber.293</t>
  </si>
  <si>
    <t>q.odi.zarnescu.415</t>
  </si>
  <si>
    <t>q.ileana.zorzoliu.131</t>
  </si>
  <si>
    <t>Profesor
universitar</t>
  </si>
  <si>
    <t>Elaborare/ actualizare materiale didactice în ultimele două semestre universitare încheiate</t>
  </si>
  <si>
    <t>Statul de
funcții:</t>
  </si>
  <si>
    <t>Cifră de şcolarizare ARACIS</t>
  </si>
  <si>
    <t>Conferenţiar
universitar</t>
  </si>
  <si>
    <t>Se încarcă/ actualizează de către titular, pentru anul universitar anterior.</t>
  </si>
  <si>
    <r>
      <rPr>
        <b/>
        <sz val="10"/>
        <color rgb="FF000000"/>
        <rFont val="Times New Roman"/>
        <family val="1"/>
      </rPr>
      <t xml:space="preserve">Responsabilități </t>
    </r>
    <r>
      <rPr>
        <sz val="10"/>
        <color rgb="FF000000"/>
        <rFont val="Times New Roman"/>
        <family val="1"/>
        <charset val="238"/>
      </rPr>
      <t>- Director departament -&gt; Decan -&gt;</t>
    </r>
    <r>
      <rPr>
        <b/>
        <sz val="10"/>
        <color rgb="FF000000"/>
        <rFont val="Times New Roman"/>
        <family val="1"/>
      </rPr>
      <t xml:space="preserve"> </t>
    </r>
    <r>
      <rPr>
        <sz val="10"/>
        <color rgb="FF000000"/>
        <rFont val="Times New Roman"/>
        <family val="1"/>
      </rPr>
      <t>Coordonează Prorectorul pentru învățământ</t>
    </r>
  </si>
  <si>
    <r>
      <t>Responsabilități</t>
    </r>
    <r>
      <rPr>
        <sz val="10"/>
        <color rgb="FF000000"/>
        <rFont val="Times New Roman"/>
        <family val="1"/>
        <charset val="238"/>
      </rPr>
      <t xml:space="preserve"> - Director departament -&gt; Decan -&gt;</t>
    </r>
    <r>
      <rPr>
        <sz val="10"/>
        <color rgb="FF000000"/>
        <rFont val="Times New Roman"/>
        <family val="1"/>
      </rPr>
      <t xml:space="preserve"> Coordonează Prorectorul cu probleme organizatorice</t>
    </r>
  </si>
  <si>
    <t>2. Introduceţi ca Username: -&gt;</t>
  </si>
  <si>
    <t>B12</t>
  </si>
  <si>
    <t>B13</t>
  </si>
  <si>
    <t>B14</t>
  </si>
  <si>
    <t>B15</t>
  </si>
  <si>
    <t>B16</t>
  </si>
  <si>
    <t>B17</t>
  </si>
  <si>
    <t>D11</t>
  </si>
  <si>
    <t>C1</t>
  </si>
  <si>
    <t>C2</t>
  </si>
  <si>
    <t>C3</t>
  </si>
  <si>
    <t>C4</t>
  </si>
  <si>
    <t>C5</t>
  </si>
  <si>
    <t>C6</t>
  </si>
  <si>
    <t>C7</t>
  </si>
  <si>
    <t>C8</t>
  </si>
  <si>
    <t>C9</t>
  </si>
  <si>
    <t>C10</t>
  </si>
  <si>
    <t>C11</t>
  </si>
  <si>
    <t>C12</t>
  </si>
  <si>
    <t>C13</t>
  </si>
  <si>
    <t>C14</t>
  </si>
  <si>
    <t>C21</t>
  </si>
  <si>
    <t>C20</t>
  </si>
  <si>
    <t>C19</t>
  </si>
  <si>
    <t>C18</t>
  </si>
  <si>
    <t>C17</t>
  </si>
  <si>
    <t>C16</t>
  </si>
  <si>
    <t>C15</t>
  </si>
  <si>
    <t>B22</t>
  </si>
  <si>
    <t>B1</t>
  </si>
  <si>
    <t>B2</t>
  </si>
  <si>
    <t>B3</t>
  </si>
  <si>
    <t>B4</t>
  </si>
  <si>
    <t>B5</t>
  </si>
  <si>
    <t>B6</t>
  </si>
  <si>
    <t>B7</t>
  </si>
  <si>
    <t>B8</t>
  </si>
  <si>
    <t>B9</t>
  </si>
  <si>
    <t>B10</t>
  </si>
  <si>
    <t>B11</t>
  </si>
  <si>
    <t>B18</t>
  </si>
  <si>
    <t>B19</t>
  </si>
  <si>
    <t>B20</t>
  </si>
  <si>
    <t>B21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</si>
  <si>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</si>
  <si>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</si>
  <si>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</si>
  <si>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</si>
  <si>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</si>
  <si>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</si>
  <si>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</si>
  <si>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</si>
  <si>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</si>
  <si>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</si>
  <si>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</si>
  <si>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</si>
  <si>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</si>
  <si>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</si>
  <si>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</si>
  <si>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</si>
  <si>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</si>
  <si>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</si>
  <si>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</si>
  <si>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</si>
  <si>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</si>
  <si>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</si>
  <si>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</si>
  <si>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</si>
  <si>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</si>
  <si>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</si>
  <si>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</si>
  <si>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</si>
  <si>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D1</t>
  </si>
  <si>
    <t>D2</t>
  </si>
  <si>
    <t>D3</t>
  </si>
  <si>
    <t>D4</t>
  </si>
  <si>
    <t>D5</t>
  </si>
  <si>
    <t>D6</t>
  </si>
  <si>
    <t>D7</t>
  </si>
  <si>
    <t>D8</t>
  </si>
  <si>
    <t>D9</t>
  </si>
  <si>
    <t>D10</t>
  </si>
  <si>
    <t>LUPU RALUCA OANA</t>
  </si>
  <si>
    <t>q.raluca.lupu.439</t>
  </si>
  <si>
    <t>q.constantin.tita.442</t>
  </si>
  <si>
    <t>POPESCU COLIBAN OANA DIANA</t>
  </si>
  <si>
    <t>q.oana.popescu.443</t>
  </si>
  <si>
    <t>B7bis</t>
  </si>
  <si>
    <t>10/
dosar</t>
  </si>
  <si>
    <t>Perfecţionarea metodelor de predare şi învăţare prin participarea la programe de schimb de cadre didactice de tip Socrates, Mobilități ERASMUS etc.</t>
  </si>
  <si>
    <t>Coordonator de doctorat/ membru în comisii de doctorat.</t>
  </si>
  <si>
    <r>
      <t xml:space="preserve">Realizări, brevete invenţii/inovaţii, premii ştiinţifice obţinute la nivel naţional/ internaţional, creaţii artistice tip concert/ spectacol/ concurs (în calitate de compozitor, dirijor, solist, membru în formaţie camerală), membru în jurii internaţionale de specialitate, consemnate în presă şi mijloacele mass-media pentru calitatea şi valoarea lor artistică/ înregistrate pe DVD,  în calitate de cadru didactic la Universitatea </t>
    </r>
    <r>
      <rPr>
        <i/>
        <sz val="10"/>
        <rFont val="Times New Roman"/>
        <family val="1"/>
        <charset val="238"/>
      </rPr>
      <t>Spiru Haret</t>
    </r>
    <r>
      <rPr>
        <sz val="10"/>
        <rFont val="Times New Roman"/>
        <family val="1"/>
      </rPr>
      <t>.</t>
    </r>
  </si>
  <si>
    <t>Membru al senatului universitar/ alte comisii/ structuri constituite la nivel de universitate.</t>
  </si>
  <si>
    <t>Expert evaluator ARACIS/ CNCIS/ ANCS etc.</t>
  </si>
  <si>
    <t>2/ unitate</t>
  </si>
  <si>
    <t>5/ unitate</t>
  </si>
  <si>
    <t>Responsabil cu actualizarea/ configurarea testelor pe platforma e-learning pentru facultate (1/ program de studiu/ sesiune de examene/ licență/ disertație/ admitere).</t>
  </si>
  <si>
    <t>1/ participare</t>
  </si>
  <si>
    <t>10/ unitate</t>
  </si>
  <si>
    <t>3/ unitate</t>
  </si>
  <si>
    <t>1/ unitate</t>
  </si>
  <si>
    <t xml:space="preserve">Participare, din partea Universităţii Spiru Haret, în echipe de scriere, management și implementare proiecte/ contracte/ alte activităţi de  cercetare sau asimilate. </t>
  </si>
  <si>
    <t>1/ comisie</t>
  </si>
  <si>
    <t>Membru al Consiliului ARACIS/ cadru didactic participant în comisii de evaluare ARACIS din partea Universităţii Spiru Haret, pe domeniul postului ocupat sau pe domenii conexe.</t>
  </si>
  <si>
    <t>Certificat de competențe lingvistice (engleză, italiană, franceză, spaniolă, germană etc.) de nivel minimum B2  (mediu)/ competenţe IT etc., recunoscute la nivel naţional, european sau internațional.</t>
  </si>
  <si>
    <t>FRITZSCH RALUCA MARILENA</t>
  </si>
  <si>
    <t>SPINEANU LUCIANA</t>
  </si>
  <si>
    <t>DRAGOMIR CAMELIA CRISTINA</t>
  </si>
  <si>
    <t>POPESCU DENISA LOREDANA</t>
  </si>
  <si>
    <t>GAF DEAC ION</t>
  </si>
  <si>
    <t>MUNTEANU ALEXANDRU</t>
  </si>
  <si>
    <t>FLAMANZEANU  ION</t>
  </si>
  <si>
    <t>IORGA ANCA</t>
  </si>
  <si>
    <t>BRADEA ADRIAN</t>
  </si>
  <si>
    <t>RADESCU NEAGU OLTEA VLAD</t>
  </si>
  <si>
    <t>TRIFAN IULIA</t>
  </si>
  <si>
    <t>MODAN LAURENTIU</t>
  </si>
  <si>
    <t>POIENARIU MIHAELA</t>
  </si>
  <si>
    <t>MANEA DELIA</t>
  </si>
  <si>
    <t>ANDRONIC ANCA OLGA</t>
  </si>
  <si>
    <t>OLTEANU CARMEN MIHAELA</t>
  </si>
  <si>
    <t>PIROIU ALEXANDRA CRISTINA</t>
  </si>
  <si>
    <t>Popescu Coliban</t>
  </si>
  <si>
    <t>Oana Diana</t>
  </si>
  <si>
    <t>Fritzsch</t>
  </si>
  <si>
    <t>Raluca Oana</t>
  </si>
  <si>
    <t xml:space="preserve">Flamanzeanu </t>
  </si>
  <si>
    <t>Iorga</t>
  </si>
  <si>
    <t>Bradea</t>
  </si>
  <si>
    <t>Radescu</t>
  </si>
  <si>
    <t>Neagu Oltea Vlad</t>
  </si>
  <si>
    <t>Trifan</t>
  </si>
  <si>
    <t>Modan</t>
  </si>
  <si>
    <t>Laurentiu</t>
  </si>
  <si>
    <t>Poienariu</t>
  </si>
  <si>
    <t>Manea</t>
  </si>
  <si>
    <t>Delia</t>
  </si>
  <si>
    <t>Anca Olga</t>
  </si>
  <si>
    <t>Carmen Mihaela</t>
  </si>
  <si>
    <t>Piroiu</t>
  </si>
  <si>
    <t>Alexandra Cristina</t>
  </si>
  <si>
    <t>q.ion.flamanzeanu .444</t>
  </si>
  <si>
    <t>q.anca.iorga.445</t>
  </si>
  <si>
    <t>q.adrian.bradea.446</t>
  </si>
  <si>
    <t>q.neagu.radescu.447</t>
  </si>
  <si>
    <t>q.iulia.trifan.448</t>
  </si>
  <si>
    <t>q.laurentiu.modan.449</t>
  </si>
  <si>
    <t>q.mihaela.poienariu.450</t>
  </si>
  <si>
    <t>q.delia.manea.451</t>
  </si>
  <si>
    <t>q.anca.andronic.452</t>
  </si>
  <si>
    <t>q.carmen.olteanu.453</t>
  </si>
  <si>
    <t>q.alexandra.piroiu.454</t>
  </si>
  <si>
    <t>q.mihai.badescu.455</t>
  </si>
  <si>
    <t>Membru structuri de conducere și participare la activitati administrative, la nivel de facultate/ universitate</t>
  </si>
  <si>
    <t>Nr.crt.</t>
  </si>
  <si>
    <t xml:space="preserve">CRITERIU </t>
  </si>
  <si>
    <t>Tip document</t>
  </si>
  <si>
    <t>ISSN</t>
  </si>
  <si>
    <t>An publicare</t>
  </si>
  <si>
    <t>articol</t>
  </si>
  <si>
    <t>http://www.researcherid.com/rid/A-4589-2012</t>
  </si>
  <si>
    <t>http://www.ecocyb.ase.ro/Articles2016_2.htm</t>
  </si>
  <si>
    <t xml:space="preserve">http://hrcak.srce.hr/index.php?show=clanak&amp;id_clanak_jezik=226433&amp;lang=en   </t>
  </si>
  <si>
    <t>http://hrcak.srce.hr/index.php?show=toc&amp;id_broj=11184</t>
  </si>
  <si>
    <t xml:space="preserve">http://www.amfiteatrueconomic.ro/ArticolRO.aspx?CodArticol=2552 </t>
  </si>
  <si>
    <t>https://www.emis.de/journals/ASUO/accepted-papers.html</t>
  </si>
  <si>
    <t>https://www.arcjournals.org/pdfs/ijmsr/v4-i2/7.pdf</t>
  </si>
  <si>
    <t>https://ideas.repec.org/a/rjr/romjef/vy2016i1p138-152.html</t>
  </si>
  <si>
    <t xml:space="preserve">http://www.amfiteatrueconomic.ro/ArticolEN.aspx?CodArticol=2511              </t>
  </si>
  <si>
    <t xml:space="preserve">http://www.revistadechimie.ro/pdf/MARCU%20N%206%2016.pdf   </t>
  </si>
  <si>
    <t xml:space="preserve">http://www.revistadechimie.ro/pdf/MARCU%20N%203%2016.pdf         </t>
  </si>
  <si>
    <t>http://www.revistadechimie.ro/article_eng.asp?ID=4840</t>
  </si>
  <si>
    <t>http://www.rcis.ro/en/current-isue/2296-the-european-union-cohesion-policy-and-external-migration-in-romania-multistage-analysis.html</t>
  </si>
  <si>
    <t>http://www.revistaindustriatextila.ro/images/Textila_nr_3_2016web.pdf</t>
  </si>
  <si>
    <t>http://hrcak.srce.hr/index.php?show=clanak&amp;id_clanak_jezik=226441</t>
  </si>
  <si>
    <t xml:space="preserve">http://proceedings.elseconference.eu/index.php?r=site/index&amp;year=2016&amp;index=papers&amp;vol=22&amp;paper=10bd4c6162a21dc92bec33147988e18a </t>
  </si>
  <si>
    <t>http://www.researcherid.com/rid/A-4589-2012
https://library.iated.org/view/EPURE2015ADA2</t>
  </si>
  <si>
    <t>http://proceedings.elseconference.eu/files/eLSE-2016-1.pdf</t>
  </si>
  <si>
    <t>http://proceedings.elseconference.eu/index.php?r=site/index&amp;year=2016&amp;index=papers&amp;vol=22&amp;paper=3ae981e561dba5de10622501bf9121a6</t>
  </si>
  <si>
    <t>http://www.revistadestatistica.ro/index.php/romanian-statistical-review-12016/</t>
  </si>
  <si>
    <t>ISBN</t>
  </si>
  <si>
    <t>carte</t>
  </si>
  <si>
    <t>Tara</t>
  </si>
  <si>
    <t>partener</t>
  </si>
  <si>
    <t>Nr. Autori</t>
  </si>
  <si>
    <t>DOI
digital object identifier</t>
  </si>
  <si>
    <t>Link
(catre site WEB sau fisier)</t>
  </si>
  <si>
    <t>Editura
(scrieti editura asa cum apare pe publicatie)</t>
  </si>
  <si>
    <t>Denumire lucrare
(scrieti denumirea lucrarii asa cum apare in publicatie)</t>
  </si>
  <si>
    <t>Denumire Publicaţie
(scrieti denumirea publicatiei asa cum apare pe publicatie)</t>
  </si>
  <si>
    <t>Tip</t>
  </si>
  <si>
    <t>Nomenclatoare</t>
  </si>
  <si>
    <t>Activitate</t>
  </si>
  <si>
    <t>Cod</t>
  </si>
  <si>
    <t>Nomenclator</t>
  </si>
  <si>
    <t>Activitate didactica</t>
  </si>
  <si>
    <t>practica de specialitate</t>
  </si>
  <si>
    <t>An de studiu</t>
  </si>
  <si>
    <t>I</t>
  </si>
  <si>
    <t>program de studii</t>
  </si>
  <si>
    <t>II</t>
  </si>
  <si>
    <t>USH partener in proiect</t>
  </si>
  <si>
    <t>III</t>
  </si>
  <si>
    <t>USH solicitant in proiect</t>
  </si>
  <si>
    <t>IV</t>
  </si>
  <si>
    <t>V</t>
  </si>
  <si>
    <t>VI</t>
  </si>
  <si>
    <t>Forma de invatamant</t>
  </si>
  <si>
    <t>IF</t>
  </si>
  <si>
    <t>IFR</t>
  </si>
  <si>
    <t>IID</t>
  </si>
  <si>
    <t>Materiale didactice</t>
  </si>
  <si>
    <t>aplicatii practice</t>
  </si>
  <si>
    <t>Comisie</t>
  </si>
  <si>
    <t>admitere program de studii de licenta</t>
  </si>
  <si>
    <t>curs elaborat</t>
  </si>
  <si>
    <t>admitere program de studii de masterat</t>
  </si>
  <si>
    <t>lucrari practice</t>
  </si>
  <si>
    <t>admitere program de studii preuniversitare</t>
  </si>
  <si>
    <t>manuale suport de curs</t>
  </si>
  <si>
    <t>comisie de absolvire CNFP</t>
  </si>
  <si>
    <t>partituri</t>
  </si>
  <si>
    <t>comisie de absolvire CNFPA</t>
  </si>
  <si>
    <t>software pentru aplicatii de laborator</t>
  </si>
  <si>
    <t>comisie de absolvire postuniversitar</t>
  </si>
  <si>
    <t>solfegii</t>
  </si>
  <si>
    <t>comisie de contestatii</t>
  </si>
  <si>
    <t>spete</t>
  </si>
  <si>
    <t>comisie de disertatie</t>
  </si>
  <si>
    <t>studii de caz</t>
  </si>
  <si>
    <t>comisie de licenta</t>
  </si>
  <si>
    <t>Tipul</t>
  </si>
  <si>
    <t>actualizare</t>
  </si>
  <si>
    <t>Comisie USH</t>
  </si>
  <si>
    <t>academii</t>
  </si>
  <si>
    <t>descriere</t>
  </si>
  <si>
    <t>administrativa</t>
  </si>
  <si>
    <t>dezvoltare</t>
  </si>
  <si>
    <t>alte comisii</t>
  </si>
  <si>
    <t>editare</t>
  </si>
  <si>
    <t>ANCIS</t>
  </si>
  <si>
    <t>elaborare</t>
  </si>
  <si>
    <t>asociatii profesionale</t>
  </si>
  <si>
    <t>prezentare</t>
  </si>
  <si>
    <t>comisie de audit</t>
  </si>
  <si>
    <t>rezumat</t>
  </si>
  <si>
    <t>comisie de calitate</t>
  </si>
  <si>
    <t>comisie de doctorat</t>
  </si>
  <si>
    <t>comisie evaluare ARACIS</t>
  </si>
  <si>
    <t>comisie pentru ocuparea posturilor didactice</t>
  </si>
  <si>
    <t>consiliul ARACIS</t>
  </si>
  <si>
    <t>consiliul departamentului facultatii</t>
  </si>
  <si>
    <t>consiliul facultatii</t>
  </si>
  <si>
    <t>evaluator alta structura</t>
  </si>
  <si>
    <t>evaluator ANCS</t>
  </si>
  <si>
    <t>evaluator ARACIS</t>
  </si>
  <si>
    <t>Program</t>
  </si>
  <si>
    <t>studii de licenta</t>
  </si>
  <si>
    <t>evaluator CNCIS</t>
  </si>
  <si>
    <t>studii de masterat</t>
  </si>
  <si>
    <t>modificare metodologie</t>
  </si>
  <si>
    <t>indrumator de an</t>
  </si>
  <si>
    <t>modificare procedura</t>
  </si>
  <si>
    <t>website facultate</t>
  </si>
  <si>
    <t>modificare regulament</t>
  </si>
  <si>
    <t>organisme internationale</t>
  </si>
  <si>
    <t>teste pe platforma e-learning</t>
  </si>
  <si>
    <t>organisme nationale</t>
  </si>
  <si>
    <t>teste scrise</t>
  </si>
  <si>
    <t>senat universitar</t>
  </si>
  <si>
    <t>Tip sesiune</t>
  </si>
  <si>
    <t>program de studiu</t>
  </si>
  <si>
    <t>societati profesionale</t>
  </si>
  <si>
    <t>sesiune admitere</t>
  </si>
  <si>
    <t>structuri de conducere</t>
  </si>
  <si>
    <t>sesiune disertatie</t>
  </si>
  <si>
    <t>Contributie</t>
  </si>
  <si>
    <t>artistica originala</t>
  </si>
  <si>
    <t>sesiune licenta</t>
  </si>
  <si>
    <t>in extenso</t>
  </si>
  <si>
    <t>sesiune reexaminari/credite</t>
  </si>
  <si>
    <t>literara originala</t>
  </si>
  <si>
    <t>sesiune restante</t>
  </si>
  <si>
    <t>stiintifica originala</t>
  </si>
  <si>
    <t>sesiune semestrul I</t>
  </si>
  <si>
    <t>Domeniul</t>
  </si>
  <si>
    <t>conex - program de calificare</t>
  </si>
  <si>
    <t>sesiune semestrul II</t>
  </si>
  <si>
    <t>conex - program de masterat</t>
  </si>
  <si>
    <t>conex - program de perfectionare</t>
  </si>
  <si>
    <t>configurare</t>
  </si>
  <si>
    <t>conex - program de specializare</t>
  </si>
  <si>
    <t>conex - program postdoctoral</t>
  </si>
  <si>
    <t>conex - program postuniversitar</t>
  </si>
  <si>
    <t>Activitate de sustenabilitate</t>
  </si>
  <si>
    <t>de specialitate</t>
  </si>
  <si>
    <t>Alta activitate cu caracter permanent</t>
  </si>
  <si>
    <t>Eveniment</t>
  </si>
  <si>
    <t>altul</t>
  </si>
  <si>
    <t>artistic</t>
  </si>
  <si>
    <t>balul bobocilor</t>
  </si>
  <si>
    <t>brevet de inovatie</t>
  </si>
  <si>
    <t>Membru</t>
  </si>
  <si>
    <t>brevet de inventie</t>
  </si>
  <si>
    <t>Presedinte</t>
  </si>
  <si>
    <t>bursa de studii</t>
  </si>
  <si>
    <t>cercetare</t>
  </si>
  <si>
    <t>cercetare stiintifica</t>
  </si>
  <si>
    <t>cercuri stiintifice</t>
  </si>
  <si>
    <t>concert</t>
  </si>
  <si>
    <t>concurs</t>
  </si>
  <si>
    <t>conferinta</t>
  </si>
  <si>
    <t>creatie artistica</t>
  </si>
  <si>
    <t>creatie artistica - concert</t>
  </si>
  <si>
    <t>creatie artistica - concurs</t>
  </si>
  <si>
    <t>creatie artistica - expozitie</t>
  </si>
  <si>
    <t>institutinal</t>
  </si>
  <si>
    <t>creatie artistica - recital</t>
  </si>
  <si>
    <t>creatie artistica - spectacol</t>
  </si>
  <si>
    <t>cultural</t>
  </si>
  <si>
    <t>acreditare</t>
  </si>
  <si>
    <t>curs</t>
  </si>
  <si>
    <t>autorizare</t>
  </si>
  <si>
    <t>documentare</t>
  </si>
  <si>
    <t>reevaluare</t>
  </si>
  <si>
    <t>expozitie</t>
  </si>
  <si>
    <t>CNFP</t>
  </si>
  <si>
    <t>festivitate de absolvire</t>
  </si>
  <si>
    <t>CNFPA</t>
  </si>
  <si>
    <t>manifestari stiintifice</t>
  </si>
  <si>
    <t>postuniversitar</t>
  </si>
  <si>
    <t>masa rotunda</t>
  </si>
  <si>
    <t>autorizare ANC</t>
  </si>
  <si>
    <t>mobilitati ERSMUS</t>
  </si>
  <si>
    <t>autorizare MECS</t>
  </si>
  <si>
    <t>prelegere</t>
  </si>
  <si>
    <t>autorizare Ministerul Muncii</t>
  </si>
  <si>
    <t>program de predare si invatare</t>
  </si>
  <si>
    <t>program tip Socrates</t>
  </si>
  <si>
    <t>recital</t>
  </si>
  <si>
    <t>reviste stiintifice</t>
  </si>
  <si>
    <t>sesiune stiintifica</t>
  </si>
  <si>
    <t>simpozion</t>
  </si>
  <si>
    <t>spectacol</t>
  </si>
  <si>
    <t>Forma examinare</t>
  </si>
  <si>
    <t>colocviu</t>
  </si>
  <si>
    <t>sportiv</t>
  </si>
  <si>
    <t>disertatie</t>
  </si>
  <si>
    <t>evaluare pe parcurs</t>
  </si>
  <si>
    <t>examen</t>
  </si>
  <si>
    <t>licenta</t>
  </si>
  <si>
    <t>baterii de teste</t>
  </si>
  <si>
    <t>exercitii noi</t>
  </si>
  <si>
    <t>seturi de teste</t>
  </si>
  <si>
    <t>subiecte examen</t>
  </si>
  <si>
    <t>calendarul disciplinei</t>
  </si>
  <si>
    <t>chestionare privind imbunatatirea activitatii de predare invatare</t>
  </si>
  <si>
    <t>cursuri practice individuale</t>
  </si>
  <si>
    <t>fisa disciplinei</t>
  </si>
  <si>
    <t>ghid de promovare</t>
  </si>
  <si>
    <t>intalniri ale cadrelor didactice cu angajatorii</t>
  </si>
  <si>
    <t>activitate de voluntariat</t>
  </si>
  <si>
    <t>intalniri ale cadrelor didactice cu angajatorii si studentii</t>
  </si>
  <si>
    <t>alta activitate</t>
  </si>
  <si>
    <t>intalniri ale cadrelor didactice cu studentii</t>
  </si>
  <si>
    <t>indrumare</t>
  </si>
  <si>
    <t>organizare</t>
  </si>
  <si>
    <t>materiale de promovare</t>
  </si>
  <si>
    <t>materiale de promovare pentru WEB-site</t>
  </si>
  <si>
    <t>medii de invatare</t>
  </si>
  <si>
    <t>metode de invatare</t>
  </si>
  <si>
    <t>modele de proiecte</t>
  </si>
  <si>
    <t>orare</t>
  </si>
  <si>
    <t>curs de formare profesionala</t>
  </si>
  <si>
    <t>planul de seminar</t>
  </si>
  <si>
    <t>curs de instruire</t>
  </si>
  <si>
    <t>programa analitica</t>
  </si>
  <si>
    <t>program de formare profesionala</t>
  </si>
  <si>
    <t>sesiuni de evaluare</t>
  </si>
  <si>
    <t>program de instruire</t>
  </si>
  <si>
    <t>absolvire</t>
  </si>
  <si>
    <t>participare</t>
  </si>
  <si>
    <t>Nivel</t>
  </si>
  <si>
    <t>european</t>
  </si>
  <si>
    <t>international</t>
  </si>
  <si>
    <t>national</t>
  </si>
  <si>
    <t>alta limba straina</t>
  </si>
  <si>
    <t>chineza</t>
  </si>
  <si>
    <t>engleza</t>
  </si>
  <si>
    <t>franceza</t>
  </si>
  <si>
    <t>germana</t>
  </si>
  <si>
    <t>italiana</t>
  </si>
  <si>
    <t>japoneza</t>
  </si>
  <si>
    <t>spaniola</t>
  </si>
  <si>
    <t>competente digitale</t>
  </si>
  <si>
    <t>competente lingvistice</t>
  </si>
  <si>
    <t>formare continua CNFP</t>
  </si>
  <si>
    <t>Promovare</t>
  </si>
  <si>
    <t>platforma e-Learning</t>
  </si>
  <si>
    <t>formare continua CNFPA</t>
  </si>
  <si>
    <t>website</t>
  </si>
  <si>
    <t>formare continua postuniversitar</t>
  </si>
  <si>
    <t>publicare</t>
  </si>
  <si>
    <t>operational</t>
  </si>
  <si>
    <t>Proiect</t>
  </si>
  <si>
    <t>alt tip de cercetare stiintifica</t>
  </si>
  <si>
    <t>Publicare</t>
  </si>
  <si>
    <t>colectie de lucrari</t>
  </si>
  <si>
    <t>colectiv redactie manifestari stiintifice</t>
  </si>
  <si>
    <t>colectiv redactie reviste stiintifice</t>
  </si>
  <si>
    <t>comitet stiintific manifestari stiintifice</t>
  </si>
  <si>
    <t>comitet stiintific reviste stiintifice</t>
  </si>
  <si>
    <t>conferinta internationala</t>
  </si>
  <si>
    <t>conferinta nationala</t>
  </si>
  <si>
    <t>dezbatere stiintifica</t>
  </si>
  <si>
    <t>dictionar</t>
  </si>
  <si>
    <t>enciclopedie</t>
  </si>
  <si>
    <t>lucrare de referinta</t>
  </si>
  <si>
    <t>lucrare de specialitate</t>
  </si>
  <si>
    <t>panel</t>
  </si>
  <si>
    <t>paneluri</t>
  </si>
  <si>
    <t>publicatie</t>
  </si>
  <si>
    <t>revista</t>
  </si>
  <si>
    <t>reviste de specialitate</t>
  </si>
  <si>
    <t>seminarii</t>
  </si>
  <si>
    <t>volum conferinta internationala</t>
  </si>
  <si>
    <t>volum conferinta nationala</t>
  </si>
  <si>
    <t>volume</t>
  </si>
  <si>
    <t>workshop</t>
  </si>
  <si>
    <t>capitol</t>
  </si>
  <si>
    <t>coordonator de program</t>
  </si>
  <si>
    <t>citare</t>
  </si>
  <si>
    <t>director de program</t>
  </si>
  <si>
    <t>coordonator</t>
  </si>
  <si>
    <t>director</t>
  </si>
  <si>
    <t>editor</t>
  </si>
  <si>
    <t>expert</t>
  </si>
  <si>
    <t>indrumator</t>
  </si>
  <si>
    <t>keynote speaker</t>
  </si>
  <si>
    <t>lucrare</t>
  </si>
  <si>
    <t>manager</t>
  </si>
  <si>
    <t>membru</t>
  </si>
  <si>
    <t>membru in juriu international</t>
  </si>
  <si>
    <t>membru in juriu national</t>
  </si>
  <si>
    <t>moderator</t>
  </si>
  <si>
    <t>monografie</t>
  </si>
  <si>
    <t>obtinere aprobare</t>
  </si>
  <si>
    <t>responsabil</t>
  </si>
  <si>
    <t>organizator</t>
  </si>
  <si>
    <t>tutore</t>
  </si>
  <si>
    <t>participant</t>
  </si>
  <si>
    <t>prefatator</t>
  </si>
  <si>
    <t>premiu stiintific</t>
  </si>
  <si>
    <t>presedinte</t>
  </si>
  <si>
    <t>studiu</t>
  </si>
  <si>
    <t>realizare</t>
  </si>
  <si>
    <t>recenzor</t>
  </si>
  <si>
    <t>referent</t>
  </si>
  <si>
    <t>responsabil partener</t>
  </si>
  <si>
    <t>tratat</t>
  </si>
  <si>
    <t>visiting professor</t>
  </si>
  <si>
    <t>baza tari</t>
  </si>
  <si>
    <t>Universitate</t>
  </si>
  <si>
    <t>baza universitati</t>
  </si>
  <si>
    <t>Facultate</t>
  </si>
  <si>
    <t>baza Facultati</t>
  </si>
  <si>
    <t>Denumire disciplina</t>
  </si>
  <si>
    <t>baza discipline ?</t>
  </si>
  <si>
    <t>D12</t>
  </si>
  <si>
    <t>Nume</t>
  </si>
  <si>
    <t>Autori</t>
  </si>
  <si>
    <t>peste 3</t>
  </si>
  <si>
    <t>Fisa A</t>
  </si>
  <si>
    <t>Fisa B</t>
  </si>
  <si>
    <t>Fisa C</t>
  </si>
  <si>
    <t>Criteriu</t>
  </si>
  <si>
    <t>Denumire</t>
  </si>
  <si>
    <t>Total</t>
  </si>
  <si>
    <t>A1</t>
  </si>
  <si>
    <t>A2</t>
  </si>
  <si>
    <t>A3</t>
  </si>
  <si>
    <t>A4</t>
  </si>
  <si>
    <t>A5</t>
  </si>
  <si>
    <t>A6</t>
  </si>
  <si>
    <t>A7</t>
  </si>
  <si>
    <t>A8</t>
  </si>
  <si>
    <t>B7'</t>
  </si>
  <si>
    <t>A9</t>
  </si>
  <si>
    <t>A10</t>
  </si>
  <si>
    <t>Fisa D</t>
  </si>
  <si>
    <t>Rez.</t>
  </si>
  <si>
    <r>
      <t xml:space="preserve">Universitatea </t>
    </r>
    <r>
      <rPr>
        <i/>
        <sz val="11"/>
        <color theme="0"/>
        <rFont val="Times New Roman"/>
        <family val="1"/>
        <charset val="238"/>
      </rPr>
      <t>SPIRU HARET</t>
    </r>
  </si>
  <si>
    <r>
      <t xml:space="preserve">Universitatea </t>
    </r>
    <r>
      <rPr>
        <i/>
        <sz val="11"/>
        <color theme="0"/>
        <rFont val="Times New Roman"/>
        <family val="1"/>
      </rPr>
      <t>SPIRU HARET</t>
    </r>
  </si>
  <si>
    <t>Link către fişa C...</t>
  </si>
  <si>
    <r>
      <t xml:space="preserve">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t>
    </r>
    <r>
      <rPr>
        <i/>
        <sz val="10"/>
        <rFont val="Times New Roman"/>
        <family val="1"/>
        <charset val="238"/>
      </rPr>
      <t>Spiru Haret</t>
    </r>
    <r>
      <rPr>
        <sz val="10"/>
        <rFont val="Times New Roman"/>
        <family val="1"/>
      </rPr>
      <t>, la alte tipuri de evenimente/ activităţi de cercetare în domeniul postului ocupat.</t>
    </r>
  </si>
  <si>
    <t>Publicaţia</t>
  </si>
  <si>
    <t>Editura</t>
  </si>
  <si>
    <t>Denumire lucrare</t>
  </si>
  <si>
    <t>ISSN/ISBN</t>
  </si>
  <si>
    <t xml:space="preserve">Denumire realizare/brevet/creatie artistica tip concert/spectacol concurs </t>
  </si>
  <si>
    <t>Localitatea</t>
  </si>
  <si>
    <t xml:space="preserve">Loc realizare/brevet/creatie artistica tip concert/spectacol concurs </t>
  </si>
  <si>
    <t>Tip activitate</t>
  </si>
  <si>
    <r>
      <t>Autori
(</t>
    </r>
    <r>
      <rPr>
        <b/>
        <sz val="8"/>
        <color theme="1"/>
        <rFont val="Calibri"/>
        <family val="2"/>
        <charset val="238"/>
        <scheme val="minor"/>
      </rPr>
      <t>va rog să marcaţi autorii din cadrul USH</t>
    </r>
    <r>
      <rPr>
        <b/>
        <sz val="11"/>
        <color theme="1"/>
        <rFont val="Calibri"/>
        <family val="2"/>
        <charset val="238"/>
        <scheme val="minor"/>
      </rPr>
      <t>)</t>
    </r>
  </si>
  <si>
    <r>
      <t>Autori 
(</t>
    </r>
    <r>
      <rPr>
        <b/>
        <sz val="8"/>
        <color theme="1"/>
        <rFont val="Calibri"/>
        <family val="2"/>
        <charset val="238"/>
        <scheme val="minor"/>
      </rPr>
      <t>scrieti autorii in ordinea din publicatie</t>
    </r>
    <r>
      <rPr>
        <b/>
        <sz val="11"/>
        <color theme="1"/>
        <rFont val="Calibri"/>
        <family val="2"/>
        <charset val="238"/>
        <scheme val="minor"/>
      </rPr>
      <t>)</t>
    </r>
  </si>
  <si>
    <t>Contribuţie</t>
  </si>
  <si>
    <t>Denumire lucrare care citeaza</t>
  </si>
  <si>
    <t xml:space="preserve">Publicaţia </t>
  </si>
  <si>
    <t>Denumire lucrare citată</t>
  </si>
  <si>
    <t>Tip participare</t>
  </si>
  <si>
    <t>Denumire Publicaţie/ Editură</t>
  </si>
  <si>
    <t>Denumire Lucrare</t>
  </si>
  <si>
    <t>Denumire Manifestare ştiinţifică</t>
  </si>
  <si>
    <t>Nume si prenume organizator</t>
  </si>
  <si>
    <t>Denumire eveniment</t>
  </si>
  <si>
    <t>Perioada desfasurare eveniment</t>
  </si>
  <si>
    <t>Institutii organizatoare</t>
  </si>
  <si>
    <t>Modul de valorificare a lucrarilor prezentate</t>
  </si>
  <si>
    <t>Tip eveniment</t>
  </si>
  <si>
    <t>Conferinţă</t>
  </si>
  <si>
    <t>Simpozion</t>
  </si>
  <si>
    <t>national cu participare internationala</t>
  </si>
  <si>
    <t>Workshop</t>
  </si>
  <si>
    <t>Eveniment cultural</t>
  </si>
  <si>
    <t>Colocviu/ masă rotundă</t>
  </si>
  <si>
    <t>Seminar</t>
  </si>
  <si>
    <t>Şcoală de vară</t>
  </si>
  <si>
    <t>Cerc ştiinţific studenţesc</t>
  </si>
  <si>
    <t>Lansare de carte</t>
  </si>
  <si>
    <t>Alt tip</t>
  </si>
  <si>
    <t>Caracterul evenimentului</t>
  </si>
  <si>
    <t xml:space="preserve">Universitatea/  Facultatea </t>
  </si>
  <si>
    <t>Perioada participare</t>
  </si>
  <si>
    <t>Ţara</t>
  </si>
  <si>
    <t>Denumire Revistă</t>
  </si>
  <si>
    <t>Alege DA</t>
  </si>
  <si>
    <t>DA</t>
  </si>
  <si>
    <t>Denumire proiect</t>
  </si>
  <si>
    <t>Cod proiect</t>
  </si>
  <si>
    <t xml:space="preserve">Perioada desfasurare </t>
  </si>
  <si>
    <t>Sursa finantare</t>
  </si>
  <si>
    <t xml:space="preserve"> Link website proiect</t>
  </si>
  <si>
    <t>Solicitant</t>
  </si>
  <si>
    <t>Partener</t>
  </si>
  <si>
    <t>Calitatea USH in proiect</t>
  </si>
  <si>
    <t>METODOLOGIA
salarizării cadrelor didactice pentru îmbunătăţirea calităţii programelor de studii desfăşurate de Universitatea Spiru Haret, în vederea îndeplinirii criteriilor ARACIS aferente calificativului grad de încredere ridicat şi a criteriilor de clasificare în categoria universităţilor de educaţie şi cercetare ştiinţifică - formularul de calcul- fişa de autoevaluare A,B,C şi D</t>
  </si>
  <si>
    <r>
      <t xml:space="preserve">1. Folosind browser-ul de internet accesați platforma Blackboard la adresa: </t>
    </r>
    <r>
      <rPr>
        <b/>
        <sz val="12"/>
        <color theme="0"/>
        <rFont val="Times New Roman"/>
        <family val="1"/>
      </rPr>
      <t>ush.blackboard.com</t>
    </r>
    <r>
      <rPr>
        <sz val="12"/>
        <color theme="0"/>
        <rFont val="Times New Roman"/>
        <family val="1"/>
      </rPr>
      <t>;</t>
    </r>
  </si>
  <si>
    <r>
      <t xml:space="preserve">iar ca parolă: </t>
    </r>
    <r>
      <rPr>
        <b/>
        <sz val="12"/>
        <color theme="0"/>
        <rFont val="Times New Roman"/>
        <family val="1"/>
      </rPr>
      <t>C</t>
    </r>
    <r>
      <rPr>
        <sz val="12"/>
        <color theme="0"/>
        <rFont val="Times New Roman"/>
        <family val="1"/>
      </rPr>
      <t xml:space="preserve">odul </t>
    </r>
    <r>
      <rPr>
        <b/>
        <sz val="12"/>
        <color theme="0"/>
        <rFont val="Times New Roman"/>
        <family val="1"/>
      </rPr>
      <t>N</t>
    </r>
    <r>
      <rPr>
        <sz val="12"/>
        <color theme="0"/>
        <rFont val="Times New Roman"/>
        <family val="1"/>
      </rPr>
      <t xml:space="preserve">umeric </t>
    </r>
    <r>
      <rPr>
        <b/>
        <sz val="12"/>
        <color theme="0"/>
        <rFont val="Times New Roman"/>
        <family val="1"/>
      </rPr>
      <t>P</t>
    </r>
    <r>
      <rPr>
        <sz val="12"/>
        <color theme="0"/>
        <rFont val="Times New Roman"/>
        <family val="1"/>
      </rPr>
      <t>ersonal</t>
    </r>
  </si>
  <si>
    <r>
      <t xml:space="preserve">4. În zona meniului de curs (din partea stângă a ecranului) click pe butonul </t>
    </r>
    <r>
      <rPr>
        <b/>
        <sz val="12"/>
        <color theme="0"/>
        <rFont val="Times New Roman"/>
        <family val="1"/>
      </rPr>
      <t>Formular de autoevaluare</t>
    </r>
    <r>
      <rPr>
        <sz val="12"/>
        <color theme="0"/>
        <rFont val="Times New Roman"/>
        <family val="1"/>
      </rPr>
      <t>;</t>
    </r>
  </si>
  <si>
    <r>
      <t xml:space="preserve">5. În zona de afișare a conținutului (din partea dreaptă a ecranului) descărcaţi sau încărcați, după caz, fișierul excel </t>
    </r>
    <r>
      <rPr>
        <b/>
        <sz val="11"/>
        <color theme="0"/>
        <rFont val="Times New Roman"/>
        <family val="1"/>
      </rPr>
      <t>Formularul de calcul- fişe de autoevaluare.xls</t>
    </r>
    <r>
      <rPr>
        <sz val="11"/>
        <color theme="0"/>
        <rFont val="Times New Roman"/>
        <family val="1"/>
      </rPr>
      <t>:</t>
    </r>
  </si>
  <si>
    <r>
      <t xml:space="preserve">NOTĂ: Se vor completa datele din primele 4 rânduri şi apoi datele din celelalte celule colorate;
            De asemenea, se vor completa </t>
    </r>
    <r>
      <rPr>
        <u/>
        <sz val="14"/>
        <color theme="0"/>
        <rFont val="Times New Roman"/>
        <family val="1"/>
      </rPr>
      <t>obligatoriu</t>
    </r>
    <r>
      <rPr>
        <sz val="14"/>
        <color theme="0"/>
        <rFont val="Times New Roman"/>
        <family val="1"/>
      </rPr>
      <t xml:space="preserve"> şi rândurile 214 şi 218;
            Se listează lunar </t>
    </r>
    <r>
      <rPr>
        <b/>
        <sz val="14"/>
        <color theme="0"/>
        <rFont val="Times New Roman"/>
        <family val="1"/>
      </rPr>
      <t>numai pagina 1</t>
    </r>
    <r>
      <rPr>
        <sz val="14"/>
        <color theme="0"/>
        <rFont val="Times New Roman"/>
        <family val="1"/>
      </rPr>
      <t>; anual se listează toate paginile.</t>
    </r>
  </si>
  <si>
    <t>Universitatea SPIRU HARET</t>
  </si>
  <si>
    <r>
      <rPr>
        <b/>
        <sz val="14"/>
        <color theme="0"/>
        <rFont val="Times New Roman"/>
        <family val="1"/>
      </rPr>
      <t>a.</t>
    </r>
    <r>
      <rPr>
        <sz val="12"/>
        <color theme="0"/>
        <rFont val="Times New Roman"/>
        <family val="1"/>
      </rPr>
      <t xml:space="preserve"> click pe link-ul </t>
    </r>
    <r>
      <rPr>
        <b/>
        <sz val="12"/>
        <color theme="0"/>
        <rFont val="Times New Roman"/>
        <family val="1"/>
      </rPr>
      <t xml:space="preserve">Formularul de calcul- fişe de autoevaluare </t>
    </r>
    <r>
      <rPr>
        <sz val="12"/>
        <color theme="0"/>
        <rFont val="Times New Roman"/>
        <family val="1"/>
      </rPr>
      <t xml:space="preserve">cadre didactice;
</t>
    </r>
    <r>
      <rPr>
        <b/>
        <sz val="14"/>
        <color theme="0"/>
        <rFont val="Times New Roman"/>
        <family val="1"/>
      </rPr>
      <t>b.</t>
    </r>
    <r>
      <rPr>
        <sz val="12"/>
        <color theme="0"/>
        <rFont val="Times New Roman"/>
        <family val="1"/>
      </rPr>
      <t xml:space="preserve"> în fereastra deschisă selectaţi -&gt; </t>
    </r>
    <r>
      <rPr>
        <b/>
        <sz val="12"/>
        <color theme="0"/>
        <rFont val="Times New Roman"/>
        <family val="1"/>
      </rPr>
      <t>Preview -&gt; Upload Assignment</t>
    </r>
    <r>
      <rPr>
        <sz val="12"/>
        <color theme="0"/>
        <rFont val="Times New Roman"/>
        <family val="1"/>
      </rPr>
      <t xml:space="preserve">, iar în secțiunea </t>
    </r>
    <r>
      <rPr>
        <b/>
        <sz val="12"/>
        <color theme="0"/>
        <rFont val="Times New Roman"/>
        <family val="1"/>
      </rPr>
      <t>2. Assignment Materials</t>
    </r>
    <r>
      <rPr>
        <sz val="12"/>
        <color theme="0"/>
        <rFont val="Times New Roman"/>
        <family val="1"/>
      </rPr>
      <t xml:space="preserve"> selectaţi butonul </t>
    </r>
    <r>
      <rPr>
        <b/>
        <sz val="12"/>
        <color theme="0"/>
        <rFont val="Times New Roman"/>
        <family val="1"/>
      </rPr>
      <t>Browse My Computer</t>
    </r>
    <r>
      <rPr>
        <sz val="12"/>
        <color theme="0"/>
        <rFont val="Times New Roman"/>
        <family val="1"/>
      </rPr>
      <t xml:space="preserve">;
</t>
    </r>
    <r>
      <rPr>
        <b/>
        <sz val="14"/>
        <color theme="0"/>
        <rFont val="Times New Roman"/>
        <family val="1"/>
      </rPr>
      <t>c.</t>
    </r>
    <r>
      <rPr>
        <sz val="12"/>
        <color theme="0"/>
        <rFont val="Times New Roman"/>
        <family val="1"/>
      </rPr>
      <t xml:space="preserve"> după deschiderea fereastrei standard pentru căutarea şi selectarea fişierului excel </t>
    </r>
    <r>
      <rPr>
        <b/>
        <sz val="12"/>
        <color theme="0"/>
        <rFont val="Times New Roman"/>
        <family val="1"/>
      </rPr>
      <t>Formularul de calcul- fişe de autoevaluare.xls</t>
    </r>
    <r>
      <rPr>
        <sz val="12"/>
        <color theme="0"/>
        <rFont val="Times New Roman"/>
        <family val="1"/>
      </rPr>
      <t xml:space="preserve"> completat de dvs. continuaţi cu selectarea butonului </t>
    </r>
    <r>
      <rPr>
        <b/>
        <sz val="12"/>
        <color theme="0"/>
        <rFont val="Times New Roman"/>
        <family val="1"/>
      </rPr>
      <t>Open</t>
    </r>
    <r>
      <rPr>
        <sz val="12"/>
        <color theme="0"/>
        <rFont val="Times New Roman"/>
        <family val="1"/>
      </rPr>
      <t xml:space="preserve">;
</t>
    </r>
    <r>
      <rPr>
        <b/>
        <sz val="14"/>
        <color theme="0"/>
        <rFont val="Times New Roman"/>
        <family val="1"/>
      </rPr>
      <t>d.</t>
    </r>
    <r>
      <rPr>
        <sz val="12"/>
        <color theme="0"/>
        <rFont val="Times New Roman"/>
        <family val="1"/>
      </rPr>
      <t xml:space="preserve"> dacă după ataşarea fişierului se doreşte renunţarea la încărcarea fişiereului selectat puteţi alege </t>
    </r>
    <r>
      <rPr>
        <b/>
        <sz val="12"/>
        <color theme="0"/>
        <rFont val="Times New Roman"/>
        <family val="1"/>
      </rPr>
      <t>Do not attach</t>
    </r>
    <r>
      <rPr>
        <sz val="12"/>
        <color theme="0"/>
        <rFont val="Times New Roman"/>
        <family val="1"/>
      </rPr>
      <t xml:space="preserve"> din dreapta de pe rândul unde este afișată denumirea fişierului respectiv;
</t>
    </r>
    <r>
      <rPr>
        <b/>
        <sz val="14"/>
        <color theme="0"/>
        <rFont val="Times New Roman"/>
        <family val="1"/>
      </rPr>
      <t>e.</t>
    </r>
    <r>
      <rPr>
        <sz val="12"/>
        <color theme="0"/>
        <rFont val="Times New Roman"/>
        <family val="1"/>
      </rPr>
      <t xml:space="preserve"> pentru încărcarea fişierului pe platforma Blackboard se apasă butonul </t>
    </r>
    <r>
      <rPr>
        <b/>
        <sz val="12"/>
        <color theme="0"/>
        <rFont val="Times New Roman"/>
        <family val="1"/>
      </rPr>
      <t>Submit</t>
    </r>
    <r>
      <rPr>
        <sz val="12"/>
        <color theme="0"/>
        <rFont val="Times New Roman"/>
        <family val="1"/>
      </rPr>
      <t xml:space="preserve"> din secţiunea </t>
    </r>
    <r>
      <rPr>
        <b/>
        <sz val="12"/>
        <color theme="0"/>
        <rFont val="Times New Roman"/>
        <family val="1"/>
      </rPr>
      <t>3. Submit</t>
    </r>
    <r>
      <rPr>
        <sz val="12"/>
        <color theme="0"/>
        <rFont val="Times New Roman"/>
        <family val="1"/>
      </rPr>
      <t xml:space="preserve">.
</t>
    </r>
  </si>
  <si>
    <t>v13.20170904 - Pag. 2</t>
  </si>
  <si>
    <t>v13.20170904 - Pag. 2 (2/6)</t>
  </si>
  <si>
    <t>v13.20170904 - Pag. 4 (4/6)</t>
  </si>
  <si>
    <t>v13.20170904 - Pag. 6 (6/6)</t>
  </si>
  <si>
    <t>v13.20170904 - Pag. 8 (2/10)</t>
  </si>
  <si>
    <t>v13.20170904 - Pag. 10 (4/10)</t>
  </si>
  <si>
    <t>v13.20170904 - Pag. 12 (6/10)</t>
  </si>
  <si>
    <t>v13.20170904 - Pag. 14 (8/10)</t>
  </si>
  <si>
    <t>v13.20170904 - Pag. 16 (10/10)</t>
  </si>
  <si>
    <t>v13.20170904 - Pag. 18 (2/2)</t>
  </si>
  <si>
    <t>v13.20170904 - Pag. 21 (1/1)</t>
  </si>
  <si>
    <r>
      <t xml:space="preserve">Patru coautori </t>
    </r>
    <r>
      <rPr>
        <sz val="9"/>
        <color theme="0"/>
        <rFont val="Times New Roman"/>
        <family val="1"/>
      </rPr>
      <t>(pentru peste patru coautori se adaugă numele manual separat prin virgulă)</t>
    </r>
  </si>
  <si>
    <t>Fișa de auto-evaluare
B</t>
  </si>
  <si>
    <t>Fișa de auto-evaluare
D</t>
  </si>
  <si>
    <t xml:space="preserve">Norma didactică
</t>
  </si>
  <si>
    <t>acordat</t>
  </si>
  <si>
    <t>NU</t>
  </si>
  <si>
    <t>I IF</t>
  </si>
  <si>
    <t>I IFR</t>
  </si>
  <si>
    <t>II IF</t>
  </si>
  <si>
    <t>II IFR</t>
  </si>
  <si>
    <t>III IF</t>
  </si>
  <si>
    <t>III IFR</t>
  </si>
  <si>
    <t>IV IF</t>
  </si>
  <si>
    <t>IV IFR</t>
  </si>
  <si>
    <t>I IID</t>
  </si>
  <si>
    <t>II IID</t>
  </si>
  <si>
    <t>III IID</t>
  </si>
  <si>
    <t>IV IID</t>
  </si>
  <si>
    <t>Denumire material didactic</t>
  </si>
  <si>
    <t>Numar colaboratori</t>
  </si>
  <si>
    <t>An studiu si forma invatamant</t>
  </si>
  <si>
    <r>
      <t xml:space="preserve">Patru coautori </t>
    </r>
    <r>
      <rPr>
        <sz val="4"/>
        <color theme="0"/>
        <rFont val="Times New Roman"/>
        <family val="1"/>
        <charset val="238"/>
      </rPr>
      <t>(pentru peste patru coautori se adaugă numele manual separat prin virgulă)</t>
    </r>
  </si>
  <si>
    <t>v13.20170904 - Pag. 1/9</t>
  </si>
  <si>
    <t>Formă examinare</t>
  </si>
  <si>
    <t>Program de studiu</t>
  </si>
  <si>
    <t xml:space="preserve"> Link website sau fişier</t>
  </si>
  <si>
    <t>Funcţie în activitate</t>
  </si>
  <si>
    <t>Activitate didactică</t>
  </si>
  <si>
    <t>Denumire activitate</t>
  </si>
  <si>
    <t>Calitate in comisie</t>
  </si>
  <si>
    <t>Comisia</t>
  </si>
  <si>
    <t>Tip dosar</t>
  </si>
  <si>
    <t>Denumire dosar</t>
  </si>
  <si>
    <t>institutional</t>
  </si>
  <si>
    <r>
      <t xml:space="preserve">Universitatea </t>
    </r>
    <r>
      <rPr>
        <i/>
        <sz val="12"/>
        <rFont val="Times New Roman"/>
        <family val="1"/>
      </rPr>
      <t>SPIRU HARET</t>
    </r>
  </si>
  <si>
    <t>FIŞA DE AUTOEVALUARE
a rezultatelor şi a performanţelor activităţilor didactice auxiliare proceselor educaţionale şi de cercetare ştiinţifică
Anul universitar 2016-2017</t>
  </si>
  <si>
    <t>Cadru didactic:</t>
  </si>
  <si>
    <t>Coordonator: Prorector pentru învățământ</t>
  </si>
  <si>
    <t>Responsabili: Director departament -&gt; Decan</t>
  </si>
  <si>
    <t>Coordonator: Prorector pentru cercetare ştiinţifică</t>
  </si>
  <si>
    <t>Coordonator: Prorectorul cu probleme organizatorice</t>
  </si>
  <si>
    <t>Peste
trei autori</t>
  </si>
  <si>
    <t>Denumirea evenimentului</t>
  </si>
  <si>
    <t>Tipul activităţii</t>
  </si>
  <si>
    <t>Tipul evenimentului</t>
  </si>
  <si>
    <t>Domeniul de activitate</t>
  </si>
  <si>
    <t>Programul</t>
  </si>
  <si>
    <t>Nivelul programului</t>
  </si>
  <si>
    <t>Certificare</t>
  </si>
  <si>
    <t>Competenţe</t>
  </si>
  <si>
    <t xml:space="preserve"> Link/ Dovadă</t>
  </si>
  <si>
    <t>Nr. crt.</t>
  </si>
  <si>
    <t>Rol în comisie</t>
  </si>
  <si>
    <t>Evaluator</t>
  </si>
  <si>
    <t>Post ARACIS</t>
  </si>
  <si>
    <t>ALECU GHEORGHE</t>
  </si>
  <si>
    <t>ANTONESCU MIHAIL</t>
  </si>
  <si>
    <t>ARISANU AUREL</t>
  </si>
  <si>
    <t>AVERIAN ALEXANDRU</t>
  </si>
  <si>
    <t>BARBOI GHEORGHE</t>
  </si>
  <si>
    <t>BOARCAS CAMELIA</t>
  </si>
  <si>
    <t>BOROI ALEXANDRU</t>
  </si>
  <si>
    <t>BOTEZ FLAMINIA</t>
  </si>
  <si>
    <t>BUJOR CONSTANTIN</t>
  </si>
  <si>
    <t>BUSNEAG ALEXANDRU RAZVAN</t>
  </si>
  <si>
    <t>BUSNEAG ILIANA CARMEN</t>
  </si>
  <si>
    <t>BUTOI TUDOREL</t>
  </si>
  <si>
    <t>CHERAN COSMINA RODICA</t>
  </si>
  <si>
    <t>CHERCIU MIHAIL BOGDAN AURELIU</t>
  </si>
  <si>
    <t>CIUMAGEANU MUGUR DANIEL</t>
  </si>
  <si>
    <t>CIUNA SIMION</t>
  </si>
  <si>
    <t>CONDOIU MINODORA</t>
  </si>
  <si>
    <t>DANES MIHAI</t>
  </si>
  <si>
    <t>DIACONESCU CRISTIANA</t>
  </si>
  <si>
    <t>DIACONU CONSTANTIN</t>
  </si>
  <si>
    <t>DINGA ENE</t>
  </si>
  <si>
    <t>DOVAL ELENA</t>
  </si>
  <si>
    <t>DRAGAN JENICA</t>
  </si>
  <si>
    <t>DUMITRESCU FLORICA</t>
  </si>
  <si>
    <t>DUMITRESCU FLORIN</t>
  </si>
  <si>
    <t>DUMITRU MARIN</t>
  </si>
  <si>
    <t>FLORESCU BUJOR</t>
  </si>
  <si>
    <t>GADIANU SORIN MIRCEA</t>
  </si>
  <si>
    <t>GEORGESCU HORIA IOAN</t>
  </si>
  <si>
    <t>GHERASIM CATALIN MARIUS</t>
  </si>
  <si>
    <t>HANSA CONSTANTIN</t>
  </si>
  <si>
    <t>HASNAS IRINA OLGA</t>
  </si>
  <si>
    <t>HUDUBET HORIA VASILE</t>
  </si>
  <si>
    <t>IACOB NICOLETA MAGDALENA</t>
  </si>
  <si>
    <t>IFETENIE CONSTANTIN VALENTIN</t>
  </si>
  <si>
    <t>IONAS ALEXANDRU</t>
  </si>
  <si>
    <t>IORDACHE CONSTANTIN</t>
  </si>
  <si>
    <t>JOITA TANASE</t>
  </si>
  <si>
    <t>LAZAR CORNEL</t>
  </si>
  <si>
    <t>LESCAI CONSTANTIN DANIEL</t>
  </si>
  <si>
    <t>LUPESCU CONSTANTIN</t>
  </si>
  <si>
    <t>LUPU SORIN</t>
  </si>
  <si>
    <t>MADULARESCU EMILIA</t>
  </si>
  <si>
    <t>MAGUREANU ILIE</t>
  </si>
  <si>
    <t>MARICA ALEXANDRINA</t>
  </si>
  <si>
    <t>MIHAIL GHEORGHE</t>
  </si>
  <si>
    <t>MIHALCEA FLORIN</t>
  </si>
  <si>
    <t>MINULESCU MIHAELA</t>
  </si>
  <si>
    <t>MOCANU MIHAELA CRISTINA</t>
  </si>
  <si>
    <t>MOLDOVAN CRISTINA ELISABETA</t>
  </si>
  <si>
    <t>MORARU GHEORGHE</t>
  </si>
  <si>
    <t>NICOLAE STEFAN</t>
  </si>
  <si>
    <t>NICULA FLAMINIU IONUT</t>
  </si>
  <si>
    <t>OANCEA MARIA LUIZA</t>
  </si>
  <si>
    <t>ONTANU GHEORGHE</t>
  </si>
  <si>
    <t>PEHOIU CONSTANTIN</t>
  </si>
  <si>
    <t>PETRESCU  TOMA</t>
  </si>
  <si>
    <t>PISTOL GHEORGHE</t>
  </si>
  <si>
    <t>PITURCA AUREL</t>
  </si>
  <si>
    <t>POPESCU FLORENTINA</t>
  </si>
  <si>
    <t>POSEA CRISTIAN</t>
  </si>
  <si>
    <t>RADULESCU IOANA NICOLETA</t>
  </si>
  <si>
    <t>ROSCA RAZVAN NICOLAE</t>
  </si>
  <si>
    <t>SAMSON EMANUEL</t>
  </si>
  <si>
    <t>SERBAN RAUL</t>
  </si>
  <si>
    <t>SIDENCO ELENA LUMINITA</t>
  </si>
  <si>
    <t>SOLOMON IOAN</t>
  </si>
  <si>
    <t>STANCIULESCU AURELIA DANIELA</t>
  </si>
  <si>
    <t>STEFU IOAN</t>
  </si>
  <si>
    <t>SZABO MIHAIL</t>
  </si>
  <si>
    <t>TARNOVEANU MIRELA DIANA</t>
  </si>
  <si>
    <t>TOMA SORIN</t>
  </si>
  <si>
    <t>TOMESCU IOAN</t>
  </si>
  <si>
    <t>VAJIALA GRAZIELA ELENA</t>
  </si>
  <si>
    <t>q.gheorghe.alecu.516</t>
  </si>
  <si>
    <t>q.mihail.antonescu.510</t>
  </si>
  <si>
    <t>q.aurel.arisanu.498</t>
  </si>
  <si>
    <t>q.alexandru.averian.492</t>
  </si>
  <si>
    <t>q.gheorghe.barboi.170</t>
  </si>
  <si>
    <t>q.camelia.boarcas.517</t>
  </si>
  <si>
    <t>q.alexandru.boroi.515</t>
  </si>
  <si>
    <t>q.flaminia.botez.457</t>
  </si>
  <si>
    <t>q.constantin.bujor.464</t>
  </si>
  <si>
    <t>q.alexandru.busneag.469</t>
  </si>
  <si>
    <t>q.iliana.busneag.470</t>
  </si>
  <si>
    <t>q.tudorel.butoi.459</t>
  </si>
  <si>
    <t>q.cosmina.cheran.471</t>
  </si>
  <si>
    <t>q.mihail.cherciu.493</t>
  </si>
  <si>
    <t>q.mugur.ciumageanu.484</t>
  </si>
  <si>
    <t>q.simion.ciuna.511</t>
  </si>
  <si>
    <t>q.minodora.condoiu.462</t>
  </si>
  <si>
    <t>q.mihai.danes.475</t>
  </si>
  <si>
    <t>q.cristiana.diaconescu.476</t>
  </si>
  <si>
    <t>q.constantin.diaconu.512</t>
  </si>
  <si>
    <t>q.ene.dinga.473</t>
  </si>
  <si>
    <t>q.elena.doval.294</t>
  </si>
  <si>
    <t>q.jenica.dragan.463</t>
  </si>
  <si>
    <t>q.florica.dumitrescu.485</t>
  </si>
  <si>
    <t>q.florin.dumitrescu.479</t>
  </si>
  <si>
    <t>q.marin.dumitru.474</t>
  </si>
  <si>
    <t>q.bujor.florescu.337</t>
  </si>
  <si>
    <t>q.sorin.gadianu.3</t>
  </si>
  <si>
    <t>q.horia.georgescu.489</t>
  </si>
  <si>
    <t>q.catalin.gherasim.502</t>
  </si>
  <si>
    <t>q.constantin.hansa.508</t>
  </si>
  <si>
    <t>q.irina.hasnas.488</t>
  </si>
  <si>
    <t>q.horia.hudubet.503</t>
  </si>
  <si>
    <t>q.nicoleta.iacob.491</t>
  </si>
  <si>
    <t>q.constantin.ifetenie.460</t>
  </si>
  <si>
    <t>q.alexandru.ionas.296</t>
  </si>
  <si>
    <t>q.constantin.iordache.461</t>
  </si>
  <si>
    <t>q.tanase.joita.495</t>
  </si>
  <si>
    <t>q.cornel.lazar.501</t>
  </si>
  <si>
    <t>q.constantin.lescai.480</t>
  </si>
  <si>
    <t>q.constantin.lupescu.481</t>
  </si>
  <si>
    <t>q.sorin.lupu.504</t>
  </si>
  <si>
    <t>q.emilia.madularescu.465</t>
  </si>
  <si>
    <t>q.ilie.magureanu.496</t>
  </si>
  <si>
    <t>q.alexandrina.marica.513</t>
  </si>
  <si>
    <t>q.gheorghe.mihail.328</t>
  </si>
  <si>
    <t>q.florin.mihalcea.482</t>
  </si>
  <si>
    <t>q.mihaela.minulescu.483</t>
  </si>
  <si>
    <t>q.mihaela.mocanu.518</t>
  </si>
  <si>
    <t>q.cristina.moldovan.505</t>
  </si>
  <si>
    <t>q.gheorghe.moraru.520</t>
  </si>
  <si>
    <t>q.stefan.nicolae.477</t>
  </si>
  <si>
    <t>q.flaminiu.nicula.486</t>
  </si>
  <si>
    <t>q.maria.oancea.456</t>
  </si>
  <si>
    <t>q.gheorghe.ontanu.478</t>
  </si>
  <si>
    <t>q.constantin.pehoiu.466</t>
  </si>
  <si>
    <t>q.toma.petrescu.440</t>
  </si>
  <si>
    <t>q.gheorghe.pistol.108</t>
  </si>
  <si>
    <t>q.aurel.piturca.509</t>
  </si>
  <si>
    <t>q.florentina.popescu.81</t>
  </si>
  <si>
    <t>q.cristian.posea.472</t>
  </si>
  <si>
    <t>q.ioana.radulescu.487</t>
  </si>
  <si>
    <t>q.razvan.rosca.499</t>
  </si>
  <si>
    <t>q.emanuel.samson.506</t>
  </si>
  <si>
    <t>q.raul.serban.494</t>
  </si>
  <si>
    <t>q.elena.sidenco.467</t>
  </si>
  <si>
    <t>q.ioan.solomon.519</t>
  </si>
  <si>
    <t>q.aurelia.stanciulescu.514</t>
  </si>
  <si>
    <t>q.ioan.stefu.500</t>
  </si>
  <si>
    <t>q.mihail.szabo.497</t>
  </si>
  <si>
    <t>q.mirela.tarnoveanu.507</t>
  </si>
  <si>
    <t>q.sorin.toma.458</t>
  </si>
  <si>
    <t>q.ioan.tomescu.490</t>
  </si>
  <si>
    <t>q.graziela.vajiala.468</t>
  </si>
  <si>
    <t>Coordonator: Prorectorul pentru învățământ</t>
  </si>
  <si>
    <r>
      <t>Activităţi didactice de bază</t>
    </r>
    <r>
      <rPr>
        <sz val="10"/>
        <color rgb="FF000000"/>
        <rFont val="Times New Roman"/>
        <family val="1"/>
      </rPr>
      <t xml:space="preserve"> (credite obligatorii):</t>
    </r>
    <r>
      <rPr>
        <b/>
        <sz val="10"/>
        <color rgb="FF000000"/>
        <rFont val="Times New Roman"/>
        <family val="1"/>
      </rPr>
      <t xml:space="preserve">
</t>
    </r>
  </si>
  <si>
    <t>max 5</t>
  </si>
  <si>
    <r>
      <rPr>
        <i/>
        <sz val="10"/>
        <color rgb="FF000000"/>
        <rFont val="Times New Roman"/>
        <family val="1"/>
        <charset val="238"/>
      </rPr>
      <t>Fişe de prezență</t>
    </r>
    <r>
      <rPr>
        <sz val="10"/>
        <color rgb="FF000000"/>
        <rFont val="Times New Roman"/>
        <family val="1"/>
      </rPr>
      <t xml:space="preserve">  conform stat de funcţii/ orar/   </t>
    </r>
    <r>
      <rPr>
        <i/>
        <sz val="10"/>
        <color rgb="FF000000"/>
        <rFont val="Times New Roman"/>
        <family val="1"/>
        <charset val="238"/>
      </rPr>
      <t>Listă activităţi repartizate la nivel de facultate</t>
    </r>
  </si>
  <si>
    <t>Poziţie Stat de funcții:</t>
  </si>
  <si>
    <t>Tip materiale didactice</t>
  </si>
  <si>
    <t>Denumirea disciplinei</t>
  </si>
  <si>
    <t>Activitate didactica in Calitate in cadrul proiectului</t>
  </si>
  <si>
    <t>Denumire program de studiu</t>
  </si>
  <si>
    <t>Număr şi data Decizie/Document, Link website sau fişier</t>
  </si>
  <si>
    <t>Link (către site WEB sau fişier)</t>
  </si>
  <si>
    <t>Link
(catre site WEB sau fişier)</t>
  </si>
  <si>
    <t>Aparitii media - Link (către site WEB sau fişier)</t>
  </si>
  <si>
    <t>Apariţii media/ Denumire publicaţie - Link (către site WEB sau fişier)</t>
  </si>
  <si>
    <t>altele</t>
  </si>
  <si>
    <t>dicţionar</t>
  </si>
  <si>
    <t>Link (către site WEB sau fişier</t>
  </si>
  <si>
    <t>Tip organizatie</t>
  </si>
  <si>
    <t>Număr şi data document, Link website sau fişier</t>
  </si>
  <si>
    <t>Luna si an publicare</t>
  </si>
  <si>
    <t>Luna si an</t>
  </si>
  <si>
    <t>rezumat curs</t>
  </si>
  <si>
    <t>Tip program</t>
  </si>
  <si>
    <t>DEFTA COSTINELA-LUMINITA</t>
  </si>
  <si>
    <t>q.luminita.defta.521</t>
  </si>
  <si>
    <t>POPESCU-BODORIN NICOLAE</t>
  </si>
  <si>
    <t>q.nicolae.popescu.522</t>
  </si>
  <si>
    <t>BANICA LOREDANA IOANA</t>
  </si>
  <si>
    <t>q.loredana.banica.524</t>
  </si>
  <si>
    <t>BIRO ANDREEA</t>
  </si>
  <si>
    <t>q.andreea.biro.528</t>
  </si>
  <si>
    <t>DINU ROXANA</t>
  </si>
  <si>
    <t>q.roxana.dinu.525</t>
  </si>
  <si>
    <t>FRANGA MARIANA</t>
  </si>
  <si>
    <t>q.mariana.franga.523</t>
  </si>
  <si>
    <t>ILINCA-MOCOFAN ELENA ALEXANDRA</t>
  </si>
  <si>
    <t>q.elena.ilinca.531</t>
  </si>
  <si>
    <t>NEAGOE IULIA VICTORIA</t>
  </si>
  <si>
    <t>q.iulia.neagoe.288</t>
  </si>
  <si>
    <t>PREDESCU ANTONIU</t>
  </si>
  <si>
    <t>q.antoniu.predescu.529</t>
  </si>
  <si>
    <t>SAMSON ADRIANA GABRIELA</t>
  </si>
  <si>
    <t>q.adriana.samson.530</t>
  </si>
  <si>
    <t>STANESCU AMELIA</t>
  </si>
  <si>
    <t>q.amelia.stanescu.532</t>
  </si>
  <si>
    <t>STERIAN ALEXANDRU</t>
  </si>
  <si>
    <t>q.alexandru.sterian.527</t>
  </si>
  <si>
    <t>TEODORESCU MARILENA EMILIA</t>
  </si>
  <si>
    <t>q.emilia.teodorescu.526</t>
  </si>
  <si>
    <t>TIGANESCU ANA MARIA</t>
  </si>
  <si>
    <t>q.anamaria.tiganescu.533</t>
  </si>
  <si>
    <t>TURCULEANU TEODOR DRAGOS</t>
  </si>
  <si>
    <t>q.teodor.turculeanu.368</t>
  </si>
  <si>
    <t>BONDREA AURELIAN</t>
  </si>
  <si>
    <t>q.aurelian.bondrea.91</t>
  </si>
  <si>
    <t>3. Selectați cursul SAPIC: Sistem de autoevaluare a performanţei în învăţământ şi cercetare;</t>
  </si>
  <si>
    <t>SISTEM DE AUTOEVALUARE A PERFORMANȚEI ÎN ÎNVĂȚĂMÂNT ȘI CERCETARE   
(activităţi didactice, auxiliare proceselor educaţionale, de cercetare ştiinţifică și didactico - administrative)</t>
  </si>
  <si>
    <t>2 sau 1/ 
disciplină</t>
  </si>
  <si>
    <t>4 sau 2/ 
disciplină</t>
  </si>
  <si>
    <t>Elaborare metode/ dezvoltare medii de învățare centrate pe student, cu accent pe formarea de competențe generale și specifice.</t>
  </si>
  <si>
    <t>3 sau 1/ 
disciplină</t>
  </si>
  <si>
    <t>Elaborare ghiduri de studii. (5 pct/ program de studii nou; 3 pct/ actualizare program de studii existent)</t>
  </si>
  <si>
    <t>Responsabil/ coordonator de practică de specialitate/ program de studii.</t>
  </si>
  <si>
    <r>
      <t xml:space="preserve">Fișa de
 autoevaluare </t>
    </r>
    <r>
      <rPr>
        <b/>
        <sz val="11"/>
        <color rgb="FF000000"/>
        <rFont val="Times New Roman"/>
        <family val="1"/>
      </rPr>
      <t>A
 (pondere 50%)</t>
    </r>
  </si>
  <si>
    <r>
      <t xml:space="preserve">Fișa de autoevaluare </t>
    </r>
    <r>
      <rPr>
        <b/>
        <sz val="11"/>
        <color rgb="FF000000"/>
        <rFont val="Times New Roman"/>
        <family val="1"/>
      </rPr>
      <t>B
(pondere 20%)</t>
    </r>
  </si>
  <si>
    <t>TOTAL puncte de credit  (activitate didactică) - obligatoriu minimum 25 pct:</t>
  </si>
  <si>
    <r>
      <t xml:space="preserve">Îndrumare proiecte de an/ conducerea activităților didactico-artistice sau sportive - </t>
    </r>
    <r>
      <rPr>
        <b/>
        <sz val="10"/>
        <color rgb="FF000000"/>
        <rFont val="Times New Roman"/>
        <family val="1"/>
        <charset val="238"/>
      </rPr>
      <t>după caz</t>
    </r>
  </si>
  <si>
    <r>
      <t>Îndrumarea elaborării lucrărilor de licenţă/ disertaţiilor de master -</t>
    </r>
    <r>
      <rPr>
        <b/>
        <sz val="10"/>
        <color rgb="FF000000"/>
        <rFont val="Times New Roman"/>
        <family val="1"/>
        <charset val="238"/>
      </rPr>
      <t xml:space="preserve"> după caz</t>
    </r>
  </si>
  <si>
    <r>
      <t>Activităţi de predare (cursuri universitare) -</t>
    </r>
    <r>
      <rPr>
        <b/>
        <sz val="10"/>
        <color rgb="FF000000"/>
        <rFont val="Times New Roman"/>
        <family val="1"/>
        <charset val="238"/>
      </rPr>
      <t xml:space="preserve"> obligatoriu </t>
    </r>
    <r>
      <rPr>
        <sz val="10"/>
        <color rgb="FF000000"/>
        <rFont val="Times New Roman"/>
        <family val="1"/>
        <charset val="238"/>
      </rPr>
      <t>(conform stat de funcții)</t>
    </r>
  </si>
  <si>
    <r>
      <t xml:space="preserve">Activităţi de seminar - </t>
    </r>
    <r>
      <rPr>
        <b/>
        <sz val="10"/>
        <rFont val="Times New Roman"/>
        <family val="1"/>
        <charset val="238"/>
      </rPr>
      <t xml:space="preserve">obligatoriu </t>
    </r>
    <r>
      <rPr>
        <sz val="10"/>
        <rFont val="Times New Roman"/>
        <family val="1"/>
        <charset val="238"/>
      </rPr>
      <t>(conform stat de funcții)</t>
    </r>
  </si>
  <si>
    <r>
      <t xml:space="preserve">Lucrări practice şi de laborator - </t>
    </r>
    <r>
      <rPr>
        <b/>
        <sz val="10"/>
        <color rgb="FF000000"/>
        <rFont val="Times New Roman"/>
        <family val="1"/>
        <charset val="238"/>
      </rPr>
      <t xml:space="preserve">obligatoriu </t>
    </r>
    <r>
      <rPr>
        <sz val="10"/>
        <color rgb="FF000000"/>
        <rFont val="Times New Roman"/>
        <family val="1"/>
        <charset val="238"/>
      </rPr>
      <t>(conform stat de funcții)</t>
    </r>
  </si>
  <si>
    <r>
      <t>Utilizarea tehnologiilor moderne, a metodelor și a mediilor de învățare centrate pe student, cu accent pe formarea de competențe generale și specifice disciplinei predate -</t>
    </r>
    <r>
      <rPr>
        <b/>
        <sz val="10"/>
        <color rgb="FF000000"/>
        <rFont val="Times New Roman"/>
        <family val="1"/>
        <charset val="238"/>
      </rPr>
      <t xml:space="preserve"> obligatoriu</t>
    </r>
  </si>
  <si>
    <r>
      <t>Participarea la activităţi de evaluare pe parcurs, la examen sau la colocviu (programate) -</t>
    </r>
    <r>
      <rPr>
        <b/>
        <sz val="10"/>
        <color rgb="FF000000"/>
        <rFont val="Times New Roman"/>
        <family val="1"/>
        <charset val="238"/>
      </rPr>
      <t xml:space="preserve"> obligatoriu</t>
    </r>
  </si>
  <si>
    <r>
      <t xml:space="preserve">Activităţi de consiliere didactică specifice pentru domeniul postului ocupat - conform Anexa II la Ordinul comun M.E.C.T.S.- M.M.F.P.S. nr. 4469/ 12.06.2012 și nr. 1804/ 03.07.2012, desfăşurate la sediul facultății sau online. 
Activitatea se desfășoară în parteneriat student - profesor pentru atingerea rezultatelor învățării, determinarea continuării și finalizării studiilor și prevenirea abandonului şcolar - </t>
    </r>
    <r>
      <rPr>
        <b/>
        <sz val="10"/>
        <rFont val="Times New Roman"/>
        <family val="1"/>
        <charset val="238"/>
      </rPr>
      <t>obligatoriu</t>
    </r>
    <r>
      <rPr>
        <sz val="10"/>
        <rFont val="Times New Roman"/>
        <family val="1"/>
      </rPr>
      <t xml:space="preserve">
</t>
    </r>
    <r>
      <rPr>
        <sz val="10"/>
        <rFont val="Times New Roman"/>
        <family val="1"/>
        <charset val="238"/>
      </rPr>
      <t>Activitatea (fișă de consiliere/ colecție e-mail-uri, activitate susținută pe forum - listate) se înregistrează în "</t>
    </r>
    <r>
      <rPr>
        <i/>
        <sz val="10"/>
        <rFont val="Times New Roman"/>
        <family val="1"/>
        <charset val="238"/>
      </rPr>
      <t>Registrul jurnal al activităților de consiliere didactică prestate (parteneriat student- profesor)"</t>
    </r>
    <r>
      <rPr>
        <sz val="10"/>
        <rFont val="Times New Roman"/>
        <family val="1"/>
        <charset val="238"/>
      </rPr>
      <t xml:space="preserve"> - care este validat de către directorul departamentului și aprobat de către decanul facultății.</t>
    </r>
  </si>
  <si>
    <r>
      <t xml:space="preserve">Activităţi de consultaţii/  tutoriat în context ID/ comunicare cu studenții, pe disciplină predată, la sediul facultății sau online - </t>
    </r>
    <r>
      <rPr>
        <b/>
        <sz val="10"/>
        <color rgb="FF000000"/>
        <rFont val="Times New Roman"/>
        <family val="1"/>
        <charset val="238"/>
      </rPr>
      <t>obligatoriu</t>
    </r>
    <r>
      <rPr>
        <sz val="10"/>
        <color rgb="FF000000"/>
        <rFont val="Times New Roman"/>
        <family val="1"/>
      </rPr>
      <t xml:space="preserve">
Activitățile se desfășoară în parteneriat student - profesor pentru atingerea rezultatelor învățării și creșterea procentului de promovabilitate, inclusiv creșterea încrederii studenţilor faţă de universitate şi de mediul academic.
</t>
    </r>
    <r>
      <rPr>
        <sz val="10"/>
        <rFont val="Times New Roman"/>
        <family val="1"/>
        <charset val="238"/>
      </rPr>
      <t>Activitatea (fișă de consultaţii/ colecție e-mail-uri, activitate susținută pe forum - listate) se înregistrează în "</t>
    </r>
    <r>
      <rPr>
        <i/>
        <sz val="10"/>
        <rFont val="Times New Roman"/>
        <family val="1"/>
        <charset val="238"/>
      </rPr>
      <t>Registrul jurnal al activităților de consultaţii/ tutoriat în context ID/ comunicare cu studenții, prestate (parteneriat student- profesor)</t>
    </r>
    <r>
      <rPr>
        <sz val="10"/>
        <rFont val="Times New Roman"/>
        <family val="1"/>
        <charset val="238"/>
      </rPr>
      <t>" - validat de către directorul departamentului și aprobat de către decanul facultății.</t>
    </r>
  </si>
  <si>
    <r>
      <t xml:space="preserve">Fișa de autoevaluare </t>
    </r>
    <r>
      <rPr>
        <b/>
        <sz val="11"/>
        <color rgb="FF000000"/>
        <rFont val="Times New Roman"/>
        <family val="1"/>
      </rPr>
      <t>C 
(pondere 20%)</t>
    </r>
  </si>
  <si>
    <t>5/ unitate/ autor</t>
  </si>
  <si>
    <t>3/ unitate/ autor</t>
  </si>
  <si>
    <t>15/ unitate/ autor</t>
  </si>
  <si>
    <t>10/ unitate/
 autor</t>
  </si>
  <si>
    <t>25/ unitate/ autor</t>
  </si>
  <si>
    <t>15 unitate/
autor</t>
  </si>
  <si>
    <t>2/ unitate/  autor</t>
  </si>
  <si>
    <t>15/
unitate/ autor</t>
  </si>
  <si>
    <t>10/
unitate/ autor</t>
  </si>
  <si>
    <t>3/ unitate/  autor</t>
  </si>
  <si>
    <t>10/ unitate/  autor</t>
  </si>
  <si>
    <t>25/
eveniment</t>
  </si>
  <si>
    <t>25/
proiect</t>
  </si>
  <si>
    <r>
      <t xml:space="preserve">Fișa de autoevaluare </t>
    </r>
    <r>
      <rPr>
        <b/>
        <sz val="11"/>
        <color rgb="FF000000"/>
        <rFont val="Times New Roman"/>
        <family val="1"/>
      </rPr>
      <t>D
(pondere 10%)</t>
    </r>
  </si>
  <si>
    <r>
      <rPr>
        <i/>
        <sz val="10"/>
        <color theme="1"/>
        <rFont val="Times New Roman"/>
        <family val="1"/>
        <charset val="238"/>
      </rPr>
      <t>Registrul jurnal al activităților de consiliere didactică prestate (parteneriat student- profesor)/ Registrul jurnal al activităților de consultaţii/ tutoriat în context ID/ comunicare cu studenții, prestate (parteneriat student- profesor)</t>
    </r>
    <r>
      <rPr>
        <sz val="10"/>
        <color theme="1"/>
        <rFont val="Times New Roman"/>
        <family val="1"/>
      </rPr>
      <t xml:space="preserve">
completate pentru 10 - 20 studenţi/ masteranzi.</t>
    </r>
  </si>
  <si>
    <r>
      <t xml:space="preserve">Prezența la activitățile didactico-administrative programate/ organizate la nivelul facultății (ședințe, manifestări științifice, instruiri etc., cu semnătură de participare) - </t>
    </r>
    <r>
      <rPr>
        <b/>
        <sz val="10"/>
        <rFont val="Times New Roman"/>
        <family val="1"/>
        <charset val="238"/>
      </rPr>
      <t>obligatoriu</t>
    </r>
  </si>
  <si>
    <r>
      <t xml:space="preserve">Alte activități cu caracter permanent programate la nivel de facultate (programări aprobate de conducere) - </t>
    </r>
    <r>
      <rPr>
        <b/>
        <sz val="10"/>
        <color rgb="FFFF0000"/>
        <rFont val="Times New Roman"/>
        <family val="1"/>
      </rPr>
      <t>obligatoriu</t>
    </r>
  </si>
  <si>
    <t>Stiinte</t>
  </si>
  <si>
    <t>Arta si Arhitectura</t>
  </si>
  <si>
    <t>Stiinte sociale</t>
  </si>
  <si>
    <t>Stiinte economice</t>
  </si>
  <si>
    <t>Stiinte umaniste</t>
  </si>
  <si>
    <t>FAC</t>
  </si>
  <si>
    <t>DOM</t>
  </si>
  <si>
    <t>Departamentul Pregatire Personal Didactic</t>
  </si>
  <si>
    <t>Facultatea de Arhitectura din Bucuresti</t>
  </si>
  <si>
    <t>Facultatea de Litere din Bucuresti</t>
  </si>
  <si>
    <t>Facultatea de Medicina Veterinara din Bucuresti</t>
  </si>
  <si>
    <t>Facultatea de Stiinte Economice din Bucuresti</t>
  </si>
  <si>
    <t>Facultatea de Stiinte Economice din Campulung</t>
  </si>
  <si>
    <t>Facultatea de Stiinte Socio-Umane din Bucuresti</t>
  </si>
  <si>
    <t>Facultatea de Educatie Fizica si Sport din Bucuresti</t>
  </si>
  <si>
    <t>Facultatea de Psihologie si Stiintele Educatiei din Brasov</t>
  </si>
  <si>
    <t>Facultatea de Psihologie si Stiintele Educatiei din Bucuresti</t>
  </si>
  <si>
    <t>Facultatea de Stiinte Juridice si Stiinte Economice din Constanta</t>
  </si>
  <si>
    <t>Facultatea de Stiinte Juridice, Economice si Administrative din Brasov</t>
  </si>
  <si>
    <t>Facultatea de Stiinte Juridice, Economice si Administrative din Craiova</t>
  </si>
  <si>
    <t>Facultatea de Stiinte Juridice, Politice si Administrative din Bucuresti</t>
  </si>
  <si>
    <t>Departamentul Pregatire Personal Didactic / Stiinte sociale</t>
  </si>
  <si>
    <t>Facultatea de Arhitectura din Bucuresti / Arta si Arhitectura</t>
  </si>
  <si>
    <t>Facultatea de Educatie Fizica si Sport din Bucuresti / Stiinte umaniste</t>
  </si>
  <si>
    <t>Facultatea de Litere din Bucuresti / Stiinte umaniste</t>
  </si>
  <si>
    <t>Facultatea de Medicina Veterinara din Bucuresti / Stiinte</t>
  </si>
  <si>
    <t>Facultatea de Psihologie si Stiintele Educatiei din Brasov / Stiinte sociale</t>
  </si>
  <si>
    <t>Facultatea de Psihologie si Stiintele Educatiei din Bucuresti / Stiinte sociale</t>
  </si>
  <si>
    <t>Facultatea de Stiinte Economice din Bucuresti / Stiinte economice</t>
  </si>
  <si>
    <t>Facultatea de Stiinte Economice din Campulung / Stiinte economice</t>
  </si>
  <si>
    <t>Facultatea de Stiinte Juridice si Stiinte Economice din Constanta / Stiinte economice</t>
  </si>
  <si>
    <t>Facultatea de Stiinte Juridice si Stiinte Economice din Constanta / Stiinte sociale</t>
  </si>
  <si>
    <t>Facultatea de Stiinte Juridice, Economice si Administrative din Brasov / Stiinte economice</t>
  </si>
  <si>
    <t>Facultatea de Stiinte Juridice, Economice si Administrative din Brasov / Stiinte sociale</t>
  </si>
  <si>
    <t>Facultatea de Stiinte Juridice, Economice si Administrative din Craiova / Stiinte economice</t>
  </si>
  <si>
    <t>Facultatea de Stiinte Juridice, Economice si Administrative din Craiova / Stiinte sociale</t>
  </si>
  <si>
    <t>Facultatea de Stiinte Juridice, Politice si Administrative din Bucuresti / Stiinte sociale</t>
  </si>
  <si>
    <t>Facultatea de Stiinte Juridice, Politice si Administrative din Bucuresti / Stiinte umaniste</t>
  </si>
  <si>
    <t>Facultatea de Stiinte Socio-Umane din Bucuresti / Arta si Arhitectura</t>
  </si>
  <si>
    <t>Facultatea de Stiinte Socio-Umane din Bucuresti / Stiinte sociale</t>
  </si>
  <si>
    <t>ACESTIA SUNT ACTULA DESPARTITI PE FACUTLATI</t>
  </si>
  <si>
    <t>FacDom</t>
  </si>
  <si>
    <t>Departamentul_Pregatire_Personal_Didactic___Stiinte_sociale</t>
  </si>
  <si>
    <t>Arhitectura_din_Bucuresti___Arta_si_Arhitectura</t>
  </si>
  <si>
    <t>Educatie_Fizica_si_Sport_din_Bucuresti___Stiinte_umaniste</t>
  </si>
  <si>
    <t>Litere_din_Bucuresti___Stiinte_umaniste</t>
  </si>
  <si>
    <t>Medicina_Veterinara_din_Bucuresti___Stiinte</t>
  </si>
  <si>
    <t>Psihologie_si_Stiintele_Educatiei_din_Brasov___Stiinte_sociale</t>
  </si>
  <si>
    <t>Psihologie_si_Stiintele_Educatiei_din_Bucuresti___Stiinte_sociale</t>
  </si>
  <si>
    <t>Stiinte_Economice_din_Bucuresti___Stiinte_economice</t>
  </si>
  <si>
    <t>Stiinte_Economice_din_Campulung___Stiinte_economice</t>
  </si>
  <si>
    <t>Stiinte_Juridice_si_Stiinte_Economice_din_Constanta___Stiinte_economice</t>
  </si>
  <si>
    <t>Stiinte_Juridice_si_Stiinte_Economice_din_Constanta___Stiinte_sociale</t>
  </si>
  <si>
    <t>Stiinte_Socio_Umane_din_Bucuresti___Arta_si_Arhitectura</t>
  </si>
  <si>
    <t>Stiinte_Socio_Umane_din_Bucuresti___Stiinte_sociale</t>
  </si>
  <si>
    <t>Facultatea / Domeniul:</t>
  </si>
  <si>
    <t>Stiinte_Juridice_Economice_si_Administrative_din_Brasov___Stiinte_economice</t>
  </si>
  <si>
    <t>Stiinte_Juridice_Economice_si_Administrative_din_Brasov___Stiinte_sociale</t>
  </si>
  <si>
    <t>Stiinte_Juridice_Economice_si_Administrative_din_Craiova___Stiinte_economice</t>
  </si>
  <si>
    <t>Stiinte_Juridice_Economice_si_Administrative_din_Craiova___Stiinte_sociale</t>
  </si>
  <si>
    <t>Stiinte_Juridice_Politice_si_Administrative_din_Bucuresti___Stiinte_sociale</t>
  </si>
  <si>
    <t>Stiinte_Juridice_Politice_si_Administrative_din_Bucuresti___Stiinte_umaniste</t>
  </si>
  <si>
    <t>xuri</t>
  </si>
  <si>
    <t>data_pub</t>
  </si>
  <si>
    <t>cunud</t>
  </si>
  <si>
    <t>cunue</t>
  </si>
  <si>
    <t>cdoid</t>
  </si>
  <si>
    <t>cdoie</t>
  </si>
  <si>
    <t>ctreid</t>
  </si>
  <si>
    <t>ctreie</t>
  </si>
  <si>
    <t>cpatrud</t>
  </si>
  <si>
    <t>cpatrue</t>
  </si>
  <si>
    <t>ccincid</t>
  </si>
  <si>
    <t>ccincie</t>
  </si>
  <si>
    <t>csased</t>
  </si>
  <si>
    <t>csasee</t>
  </si>
  <si>
    <t>csapted</t>
  </si>
  <si>
    <t>csaptee</t>
  </si>
  <si>
    <t>coptd</t>
  </si>
  <si>
    <t>copte</t>
  </si>
  <si>
    <t>cnouad</t>
  </si>
  <si>
    <t>cnouae</t>
  </si>
  <si>
    <t>czeced</t>
  </si>
  <si>
    <t>czecee</t>
  </si>
  <si>
    <t>cunuszd</t>
  </si>
  <si>
    <t>cunusze</t>
  </si>
  <si>
    <t>cdoisze</t>
  </si>
  <si>
    <t>ctreiszd</t>
  </si>
  <si>
    <t>cpatruszd</t>
  </si>
  <si>
    <t>csaseszd</t>
  </si>
  <si>
    <t>csasesze</t>
  </si>
  <si>
    <t>csaptesze</t>
  </si>
  <si>
    <t>coptsze</t>
  </si>
  <si>
    <t>cnouasze</t>
  </si>
  <si>
    <t>coptszd</t>
  </si>
  <si>
    <t>czecezecee</t>
  </si>
  <si>
    <t>cdoiunue</t>
  </si>
  <si>
    <t>cdoidoid</t>
  </si>
  <si>
    <t>cdoidoie</t>
  </si>
  <si>
    <t>cdoitreid</t>
  </si>
  <si>
    <t>cdoitreie</t>
  </si>
  <si>
    <t>cdoipatrue</t>
  </si>
  <si>
    <t>cdoicincie</t>
  </si>
  <si>
    <t>cdoisasee</t>
  </si>
  <si>
    <t>cdoisapted</t>
  </si>
  <si>
    <t>cdoioptd</t>
  </si>
  <si>
    <t>cdoinouad</t>
  </si>
  <si>
    <t>ctreizecid</t>
  </si>
  <si>
    <t>ctreiunud</t>
  </si>
  <si>
    <t>ctreidoid</t>
  </si>
  <si>
    <t>ctreiunue</t>
  </si>
  <si>
    <t>ctreidoie</t>
  </si>
  <si>
    <t>ctreitreid</t>
  </si>
  <si>
    <t>ctreipatrud</t>
  </si>
  <si>
    <t>ctreipatrue</t>
  </si>
  <si>
    <t>ctreicincid</t>
  </si>
  <si>
    <t>ctreicincie</t>
  </si>
  <si>
    <t>ctreisased</t>
  </si>
  <si>
    <t>ctreisasee</t>
  </si>
  <si>
    <t>cpatrudoid</t>
  </si>
  <si>
    <t>cpatrutreid</t>
  </si>
  <si>
    <t>cpatrupatrud</t>
  </si>
  <si>
    <t>cpatrucincid</t>
  </si>
  <si>
    <t>cpatrunouad</t>
  </si>
  <si>
    <t>cpatrudoif</t>
  </si>
  <si>
    <t>cpatrutreif</t>
  </si>
  <si>
    <t>cdoisaptef</t>
  </si>
  <si>
    <t>cdoioptf</t>
  </si>
  <si>
    <t>dtrei</t>
  </si>
  <si>
    <t>dpatru</t>
  </si>
  <si>
    <t>dcinci</t>
  </si>
  <si>
    <t>dsapte</t>
  </si>
  <si>
    <t>dopt</t>
  </si>
  <si>
    <t>dnoua</t>
  </si>
  <si>
    <t>dunuunu</t>
  </si>
  <si>
    <t>dunudoi</t>
  </si>
  <si>
    <t>csapteszd</t>
  </si>
  <si>
    <t>AnFI</t>
  </si>
  <si>
    <t>bunuf</t>
  </si>
  <si>
    <t>Tip ISBN suport de curs</t>
  </si>
  <si>
    <t>Tip Activitate</t>
  </si>
  <si>
    <t>bunug</t>
  </si>
  <si>
    <t>ISBN Editura</t>
  </si>
  <si>
    <t>ISBN autor</t>
  </si>
  <si>
    <t xml:space="preserve"> ISBN ori Link website sau fişier</t>
  </si>
  <si>
    <r>
      <t xml:space="preserve">3/ </t>
    </r>
    <r>
      <rPr>
        <sz val="8"/>
        <color theme="1"/>
        <rFont val="Times New Roman"/>
        <family val="1"/>
        <charset val="238"/>
      </rPr>
      <t>program</t>
    </r>
  </si>
  <si>
    <t xml:space="preserve">Elaborare/ actualizare de chestionare privind îmbunătățirea activității de predare învățare, întâlniri ale cadrelor didactice cu angajatorii și studenții, pentru corelarea disciplinei cu cerințele pieței muncii.
- Raport privind calitatea activităților de predare învățare pe disciplină - aprobat în consiliul departamentului.  (3 pct/chestionar nou aplicat; 1 pct/ chestionar actualizat peste 50% și aplicat) </t>
  </si>
  <si>
    <t>elaborare disciplină nouă</t>
  </si>
  <si>
    <t>actualizare &gt;50% disciplină existentă</t>
  </si>
  <si>
    <t>bdoig</t>
  </si>
  <si>
    <t>bdoif</t>
  </si>
  <si>
    <t>actualizare &gt;50% disciplină existentă:</t>
  </si>
  <si>
    <t>btreie</t>
  </si>
  <si>
    <t>btreif</t>
  </si>
  <si>
    <t>bpatrue</t>
  </si>
  <si>
    <t>studii preuniversitare</t>
  </si>
  <si>
    <t>studii postuniversitare</t>
  </si>
  <si>
    <t>bpatruf</t>
  </si>
  <si>
    <t>bpatrug</t>
  </si>
  <si>
    <t>bcincif</t>
  </si>
  <si>
    <t>chestionar nou aplicat</t>
  </si>
  <si>
    <t>chestionar actualizat &gt;50% si aplicat</t>
  </si>
  <si>
    <t>bcincig</t>
  </si>
  <si>
    <t>elaborare disciplină nouă:</t>
  </si>
  <si>
    <t>suport curs cu ISBN Editura:</t>
  </si>
  <si>
    <t>suport curs cu ISBN autor:</t>
  </si>
  <si>
    <t>bsaseg</t>
  </si>
  <si>
    <r>
      <t xml:space="preserve">4/ </t>
    </r>
    <r>
      <rPr>
        <sz val="8"/>
        <color theme="1"/>
        <rFont val="Times New Roman"/>
        <family val="1"/>
        <charset val="238"/>
      </rPr>
      <t>disciplină</t>
    </r>
  </si>
  <si>
    <r>
      <t xml:space="preserve">10/ </t>
    </r>
    <r>
      <rPr>
        <sz val="9"/>
        <color theme="1"/>
        <rFont val="Times New Roman"/>
        <family val="1"/>
        <charset val="238"/>
      </rPr>
      <t>sesiune</t>
    </r>
  </si>
  <si>
    <t>chestionar nou aplicat:</t>
  </si>
  <si>
    <t>chestionar actualizat &gt;50% si aplicat:</t>
  </si>
  <si>
    <t>bsaptee</t>
  </si>
  <si>
    <t>&lt;- program de studii nou</t>
  </si>
  <si>
    <t>&lt;- program de studii existent</t>
  </si>
  <si>
    <t>program de studii nou</t>
  </si>
  <si>
    <t>program de studii existent</t>
  </si>
  <si>
    <t>bsapted</t>
  </si>
  <si>
    <t>5 sau 3/ ghid</t>
  </si>
  <si>
    <t>bopte</t>
  </si>
  <si>
    <t>bnouag</t>
  </si>
  <si>
    <t>bnouah</t>
  </si>
  <si>
    <t>bdoisze</t>
  </si>
  <si>
    <t>sesiune reexaminari</t>
  </si>
  <si>
    <t>sesiune credite</t>
  </si>
  <si>
    <t>bdoiszf</t>
  </si>
  <si>
    <t>studii de licenta si masterat</t>
  </si>
  <si>
    <t>bdoiszg</t>
  </si>
  <si>
    <t>actualizare si configurare</t>
  </si>
  <si>
    <t>btreisze</t>
  </si>
  <si>
    <t>bcincisze</t>
  </si>
  <si>
    <t>bcinciszf</t>
  </si>
  <si>
    <t>bsasesze</t>
  </si>
  <si>
    <t>bsaptesze</t>
  </si>
  <si>
    <t>boptsze</t>
  </si>
  <si>
    <t>boptszf</t>
  </si>
  <si>
    <t>bnouasze</t>
  </si>
  <si>
    <t>bnouaszf</t>
  </si>
  <si>
    <t>bdoizecie</t>
  </si>
  <si>
    <t>bdoizecif</t>
  </si>
  <si>
    <t>bdoiunue</t>
  </si>
  <si>
    <t>bdoiunuf</t>
  </si>
  <si>
    <t>bdoiunug</t>
  </si>
  <si>
    <t>bdoidoie</t>
  </si>
  <si>
    <t>bdoidoif</t>
  </si>
  <si>
    <t>bdoidoig</t>
  </si>
  <si>
    <t>SOARE MARIAN</t>
  </si>
  <si>
    <t>q.marian.soare.534</t>
  </si>
  <si>
    <t>q.cristian.coman.535</t>
  </si>
  <si>
    <t>q.virgil.eftimie.536</t>
  </si>
  <si>
    <t>q.eugenia.stefanescu.537</t>
  </si>
  <si>
    <t>q.stefania.ungureanu.538</t>
  </si>
  <si>
    <t>q.mihai.marinescu.539</t>
  </si>
  <si>
    <t>q.anna.vasile.540</t>
  </si>
  <si>
    <t>q.constantin.zanfir.541</t>
  </si>
  <si>
    <t>q.vlad.florea.542</t>
  </si>
  <si>
    <t>q.doru.galan.543</t>
  </si>
  <si>
    <t>q.daniela.popescu.544</t>
  </si>
  <si>
    <t>q.elena.amzar.545</t>
  </si>
  <si>
    <t>q.mihail.dumangiu.546</t>
  </si>
  <si>
    <t>q.maria.dumitrica.547</t>
  </si>
  <si>
    <t>q.cristian.ristea.548</t>
  </si>
  <si>
    <t>q.nicoleta.boanca.549</t>
  </si>
  <si>
    <t>q.emilia.calota.550</t>
  </si>
  <si>
    <t>q.luminita.catana.551</t>
  </si>
  <si>
    <t>q.gabriela.popescu.552</t>
  </si>
  <si>
    <t>q.hacic.kevorohian.553</t>
  </si>
  <si>
    <t>q.istvan.bialko.554</t>
  </si>
  <si>
    <t>q.benedictos.iorga.555</t>
  </si>
  <si>
    <t>q.alexandra.moloiu.556</t>
  </si>
  <si>
    <t>q.ana.stancu.557</t>
  </si>
  <si>
    <t>q.liviu.stefan.558</t>
  </si>
  <si>
    <t>q.petru.kovaci.559</t>
  </si>
  <si>
    <t>q.emilian.dobrescu.560</t>
  </si>
  <si>
    <t>q.tiberiu.foris.561</t>
  </si>
  <si>
    <t>q.liviu.stanciulescu.562</t>
  </si>
  <si>
    <t>q.mihai.alexandrescu.563</t>
  </si>
  <si>
    <t>q.petre.ungureanu.564</t>
  </si>
  <si>
    <t>q.mihaela.guranda.565</t>
  </si>
  <si>
    <t>q.rodica.dobrin.566</t>
  </si>
  <si>
    <t>q.jean.firica.567</t>
  </si>
  <si>
    <t>q.irina.ghigiu.568</t>
  </si>
  <si>
    <t>q.petre.buneci.569</t>
  </si>
  <si>
    <t>q.bogdan.buneci.570</t>
  </si>
  <si>
    <t>q.turchian.geafar.571</t>
  </si>
  <si>
    <t>COMAN CRISTIAN</t>
  </si>
  <si>
    <t>EFTIMIE VIRGIL MARCEL</t>
  </si>
  <si>
    <t>STEFANESCU EUGENIA</t>
  </si>
  <si>
    <t>UNGUREANU STEFANIA GEORGETA</t>
  </si>
  <si>
    <t>MARINESCU MIHAI VICTOR</t>
  </si>
  <si>
    <t>VASILE ANNA MARIA</t>
  </si>
  <si>
    <t>ZANFIR CONSTANTIN</t>
  </si>
  <si>
    <t>FLOREA VLAD TEODOR</t>
  </si>
  <si>
    <t>GALAN DORU</t>
  </si>
  <si>
    <t>POPESCU DANIELA CORINA</t>
  </si>
  <si>
    <t>AMZAR ELENA LUMINITA</t>
  </si>
  <si>
    <t>DUMANGIU MIHAIL ALEXANDRU</t>
  </si>
  <si>
    <t>DUMITRICA MARIA LILIANA</t>
  </si>
  <si>
    <t>RISTEA CRISTIAN</t>
  </si>
  <si>
    <t>BOANCA NICOLETA CAMELIA</t>
  </si>
  <si>
    <t>CALOTA EMILIA</t>
  </si>
  <si>
    <t>CATANA LUMINITA</t>
  </si>
  <si>
    <t>POPESCU GABRIELA FLORENTA</t>
  </si>
  <si>
    <t>KEVOROHIAN HACIC CRISTIAN</t>
  </si>
  <si>
    <t>BIALKO ISTVAN</t>
  </si>
  <si>
    <t>IORGA BENEDICTOS GHEORGHE</t>
  </si>
  <si>
    <t>MOLOIU ALEXANDRA STEFANIA</t>
  </si>
  <si>
    <t>STANCU ANA MARIA RAMONA</t>
  </si>
  <si>
    <t>STEFAN LIVIU CRISTIAN</t>
  </si>
  <si>
    <t>KOVACI PETRU DAN</t>
  </si>
  <si>
    <t>DOBRESCU EMILIAN</t>
  </si>
  <si>
    <t>FORIS TIBERIU</t>
  </si>
  <si>
    <t>STANCIULESCU LIVIU</t>
  </si>
  <si>
    <t>ALEXANDRESCU MIHAI BOGDAN</t>
  </si>
  <si>
    <t>UNGUREANU PETRE</t>
  </si>
  <si>
    <t>GURANDA MIHAELA</t>
  </si>
  <si>
    <t>DOBRIN RODICA MIHAELA</t>
  </si>
  <si>
    <t>FIRICA JEAN</t>
  </si>
  <si>
    <t>GHIGIU IRINA NICOLETA</t>
  </si>
  <si>
    <t>BUNECI PETRE</t>
  </si>
  <si>
    <t>BUNECI BOGDAN</t>
  </si>
  <si>
    <t>GEAFAR TURCHIAN</t>
  </si>
  <si>
    <t>10/ activitate</t>
  </si>
  <si>
    <r>
      <rPr>
        <sz val="10"/>
        <color theme="1"/>
        <rFont val="Times New Roman"/>
        <family val="1"/>
        <charset val="238"/>
      </rPr>
      <t>Participare şi a</t>
    </r>
    <r>
      <rPr>
        <sz val="10"/>
        <color rgb="FF000000"/>
        <rFont val="Times New Roman"/>
        <family val="1"/>
      </rPr>
      <t>bsolvire cursuri/ programe de studiu (instruire/formare) pentru dezvoltare profesională continuă, în domeniul de specialitate sau în domenii conexe postului ocupat (programe de masterat/ postdoctorale/ postuniversitare/ specializare/ perfecționare).</t>
    </r>
  </si>
  <si>
    <t>Organizator, la Universitatea Spiru Haret, de manifestări științifice (conferinţe, paneluri, workshop-uri, seminarii, mese rotunde, dezbateri științifice, expoziții, spectacole, concerte, recitaluri etc.) naționale sau internaționale neindexate.</t>
  </si>
  <si>
    <t>Organizarea și îndrumarea de sesiuni științifice studențești/ simpozioane/ conferințe/ mese rotunde/ cercuri ştiinţifice studenţeşti/ concerte studenţeşti/ spectacole studenţeşti, care au ca rezultat publicații în buletine științifice cu ISBN/ ISSN sau în volume dedicate activității organizate în cadrul facultății.</t>
  </si>
  <si>
    <r>
      <t xml:space="preserve">Articole/ studii/ lucrări de specialitate publicate în volumele conferințelor naționale sau internaționale, indexate ISI proceedings (cu ISBN sau ISSN), prezentându-se cadru didactic la Universitatea </t>
    </r>
    <r>
      <rPr>
        <i/>
        <sz val="10"/>
        <rFont val="Times New Roman"/>
        <family val="1"/>
        <charset val="238"/>
      </rPr>
      <t xml:space="preserve">Spiru Haret </t>
    </r>
  </si>
  <si>
    <r>
      <t xml:space="preserve">Realizări/ creaţii artistice- recital în calitate de compozitor, solist, membru în jurii de specialitate naţionale, consemnate în presă şi mijloacele mass- media pentru calitatea şi valoarea lor artistică/ înregistrate pe DVD, în calitate de cadru didactic la Universitatea </t>
    </r>
    <r>
      <rPr>
        <i/>
        <sz val="10"/>
        <rFont val="Times New Roman"/>
        <family val="1"/>
        <charset val="238"/>
      </rPr>
      <t>Spiru Haret</t>
    </r>
  </si>
  <si>
    <r>
      <t xml:space="preserve">Articole/ studii/ lucrări de specialitate care prezintă contribuţii științifice/ artistice/ literare originale, în domeniul postului ocupat, publicate în reviste/ volumele conferințelor neindexate în BDI-uri, publicate de Universitatea </t>
    </r>
    <r>
      <rPr>
        <i/>
        <sz val="10"/>
        <rFont val="Times New Roman"/>
        <family val="1"/>
        <charset val="238"/>
      </rPr>
      <t xml:space="preserve">Spiru Haret </t>
    </r>
    <r>
      <rPr>
        <sz val="10"/>
        <rFont val="Times New Roman"/>
        <family val="1"/>
        <charset val="238"/>
      </rPr>
      <t xml:space="preserve"> </t>
    </r>
  </si>
  <si>
    <t>10/
proiect/ contract/ activitate</t>
  </si>
  <si>
    <t>5/ unitate/
autor</t>
  </si>
  <si>
    <t>5/ activitate</t>
  </si>
  <si>
    <t>Membru în academii/ organisme naţionale sau internaţionale de specialitate/asociaţii sau societăţi profesional - ştiinţifice, în domeniul postului ocupat.</t>
  </si>
  <si>
    <t>20 sau 15/ 
disciplină</t>
  </si>
  <si>
    <t>10 sau 5/ 
disciplină</t>
  </si>
  <si>
    <r>
      <t xml:space="preserve">Elaborarea/ actualizarea fișei disciplinei/ programei analitice/ calendarului disciplinei/ planului de seminar 
(4 pct/ disciplină nouă; 2 pct/ actualizare peste 50% pt disciplină existentă) - </t>
    </r>
    <r>
      <rPr>
        <b/>
        <sz val="10"/>
        <rFont val="Times New Roman"/>
        <family val="1"/>
      </rPr>
      <t xml:space="preserve">obligatoriu </t>
    </r>
    <r>
      <rPr>
        <sz val="10"/>
        <rFont val="Times New Roman"/>
        <family val="1"/>
      </rPr>
      <t>(conform stat de funcții, cu respectarea reglementărilor în vigoare - norme ARASCIS)</t>
    </r>
  </si>
  <si>
    <r>
      <t xml:space="preserve">Elaborare materiale de promovare programe de studii (inclusiv pentru WEB-site); realizare orare; programare examene în sesiuni de evaluare; permanență admitere - </t>
    </r>
    <r>
      <rPr>
        <b/>
        <sz val="10"/>
        <rFont val="Times New Roman"/>
        <family val="1"/>
      </rPr>
      <t>obligatoriu 1 activitate = 5 puncte</t>
    </r>
    <r>
      <rPr>
        <sz val="10"/>
        <rFont val="Times New Roman"/>
        <family val="1"/>
      </rPr>
      <t>; gestionare relație cu absolvenții - alumni.</t>
    </r>
  </si>
  <si>
    <t>Îndrumător/ tutore de an.</t>
  </si>
  <si>
    <t>Responsabil pentru actualizarea secțiunii web a site-ului facultății (inclusiv în limbi străine) (1/ facultate).</t>
  </si>
  <si>
    <t>Membru al comisiilor de absolvire postuniversitar, CNFP și/ sau CNFPA/ echivalare studii şi alte comisii de evaluare.</t>
  </si>
  <si>
    <t>10/ program acreditat</t>
  </si>
  <si>
    <t>5/
certificat</t>
  </si>
  <si>
    <t>TOTAL puncte de credit (activități didactice auxiliare) - minimum 25 puncte obligatorii:</t>
  </si>
  <si>
    <r>
      <t xml:space="preserve">Articole/ studii/ lucrări de specialitate care prezintă contribuţii științifice/ artistice/ literare originale, in extenso, publicate în reviste:
- categoriile C/D - pentru domeniul </t>
    </r>
    <r>
      <rPr>
        <i/>
        <sz val="10"/>
        <rFont val="Times New Roman"/>
        <family val="1"/>
      </rPr>
      <t>Informatică</t>
    </r>
    <r>
      <rPr>
        <sz val="10"/>
        <rFont val="Times New Roman"/>
        <family val="1"/>
      </rPr>
      <t xml:space="preserve">
-  indexate în BDI-uri, recunoscute în domeniul postului respectiv (domeniul </t>
    </r>
    <r>
      <rPr>
        <i/>
        <sz val="10"/>
        <rFont val="Times New Roman"/>
        <family val="1"/>
      </rPr>
      <t>Med Vet, Adm. Publica, Economice, Psihologie, Ed. Fiz., St. Educatiei, Drept, Filologie, Arhitectura, Muzică, Șt. Comunicării)</t>
    </r>
    <r>
      <rPr>
        <sz val="10"/>
        <rFont val="Times New Roman"/>
        <family val="1"/>
      </rPr>
      <t xml:space="preserve">, - inclusiv revistele publicate de USH
 prezentându-se cadru didactic la Universitatea </t>
    </r>
    <r>
      <rPr>
        <i/>
        <sz val="10"/>
        <rFont val="Times New Roman"/>
        <family val="1"/>
      </rPr>
      <t xml:space="preserve">Spiru Haret  </t>
    </r>
    <r>
      <rPr>
        <b/>
        <sz val="10"/>
        <rFont val="Times New Roman"/>
        <family val="1"/>
      </rPr>
      <t>= obligatoriu minimum 1 articol (autor unic/ coautor).</t>
    </r>
  </si>
  <si>
    <r>
      <rPr>
        <b/>
        <sz val="10"/>
        <rFont val="Times New Roman"/>
        <family val="1"/>
      </rPr>
      <t>10</t>
    </r>
    <r>
      <rPr>
        <sz val="10"/>
        <rFont val="Times New Roman"/>
        <family val="1"/>
      </rPr>
      <t>/ unitate/ autor</t>
    </r>
  </si>
  <si>
    <t>Editor de lucrări de specialitate/ coordonator de colecții de lucrări publicate la edituri cu prestigiu internațional  sau de reviste indexate ISI/ BDI recunoscute, având afilierea instituțională la Universitatea Spiru Haret;  editor șef/ editor șef adjunct de reviste indexate ISI/ BDI  publicate de o entitate din structura spațiului universitar Spiru Haret (Facultate USH, FRM, MMRM etc.).</t>
  </si>
  <si>
    <t>20/ unitate</t>
  </si>
  <si>
    <r>
      <t xml:space="preserve">Editor de lucrări de specialitate/ coordonator de colecții de lucrări publicate la edituri cu prestigiu în domeniu sau de reviste neindexate, având afilierea instituțională la Universitatea </t>
    </r>
    <r>
      <rPr>
        <i/>
        <sz val="10"/>
        <rFont val="Times New Roman"/>
        <family val="1"/>
        <charset val="238"/>
      </rPr>
      <t>Spiru Haret</t>
    </r>
    <r>
      <rPr>
        <sz val="10"/>
        <rFont val="Times New Roman"/>
        <family val="1"/>
        <charset val="238"/>
      </rPr>
      <t>; editor șef/ editor șef adjunct de reviste neindexate publicate de o entitate din structura spațiului universitar Spiru Haret (Facultate USH, FRM, MMRM etc.).</t>
    </r>
  </si>
  <si>
    <r>
      <t xml:space="preserve">Membru în colectivele editoriale/ de redacție sau comitetele științifice ale revistelor sau manifestărilor științifice, indexate ISI, având afilierea instituțională la Universitatea </t>
    </r>
    <r>
      <rPr>
        <i/>
        <sz val="10"/>
        <rFont val="Times New Roman"/>
        <family val="1"/>
        <charset val="238"/>
      </rPr>
      <t>Spiru Haret</t>
    </r>
    <r>
      <rPr>
        <sz val="10"/>
        <rFont val="Times New Roman"/>
        <family val="1"/>
        <charset val="238"/>
      </rPr>
      <t>.</t>
    </r>
  </si>
  <si>
    <r>
      <t xml:space="preserve">Membru în colectivele editoriale/ de redacție sau comitetele științifice ale revistelor sau manifestărilor științifice, indexate BDI recunoscute în domeniul postului, având afilierea instituțională la Universitatea </t>
    </r>
    <r>
      <rPr>
        <i/>
        <sz val="10"/>
        <rFont val="Times New Roman"/>
        <family val="1"/>
        <charset val="238"/>
      </rPr>
      <t>Spiru Haret</t>
    </r>
    <r>
      <rPr>
        <sz val="10"/>
        <rFont val="Times New Roman"/>
        <family val="1"/>
        <charset val="238"/>
      </rPr>
      <t>.</t>
    </r>
  </si>
  <si>
    <r>
      <t xml:space="preserve">Membru în colectivele editoriale/ de redacție sau comitetele științifice ale revistelor sau manifestărilor științifice, naționale sau internaționale neindexate, având afilierea instituțională la Universitatea </t>
    </r>
    <r>
      <rPr>
        <i/>
        <sz val="10"/>
        <rFont val="Times New Roman"/>
        <family val="1"/>
        <charset val="238"/>
      </rPr>
      <t>Spiru Haret</t>
    </r>
    <r>
      <rPr>
        <sz val="10"/>
        <rFont val="Times New Roman"/>
        <family val="1"/>
        <charset val="238"/>
      </rPr>
      <t>.</t>
    </r>
  </si>
  <si>
    <r>
      <t xml:space="preserve">Organizator de manifestări științifice (conferinţe şi paneluri) indexate ISI, în ţară sau în străinătate, prezentându-se cadru didactic la Universitatea </t>
    </r>
    <r>
      <rPr>
        <i/>
        <sz val="10"/>
        <rFont val="Times New Roman"/>
        <family val="1"/>
        <charset val="238"/>
      </rPr>
      <t>Spiru Haret</t>
    </r>
    <r>
      <rPr>
        <sz val="10"/>
        <rFont val="Times New Roman"/>
        <family val="1"/>
        <charset val="238"/>
      </rPr>
      <t>.</t>
    </r>
  </si>
  <si>
    <r>
      <t xml:space="preserve">Organizator de manifestări științifice  (conferinţe şi paneluri) indexate BDI recunoscute în domeniul postului, în ţară sau în străinătate, prezentându-se cadru didactic la Universitatea </t>
    </r>
    <r>
      <rPr>
        <i/>
        <sz val="10"/>
        <rFont val="Times New Roman"/>
        <family val="1"/>
        <charset val="238"/>
      </rPr>
      <t>Spiru Haret</t>
    </r>
    <r>
      <rPr>
        <sz val="10"/>
        <rFont val="Times New Roman"/>
        <family val="1"/>
        <charset val="238"/>
      </rPr>
      <t>.</t>
    </r>
  </si>
  <si>
    <t>20/
eveniment</t>
  </si>
  <si>
    <r>
      <t xml:space="preserve">Moderator/ keynote speaker, la conferinţe naţionale sau internaţionale, prezentându-se cadru didactic la Universitatea </t>
    </r>
    <r>
      <rPr>
        <i/>
        <sz val="10"/>
        <rFont val="Times New Roman"/>
        <family val="1"/>
        <charset val="238"/>
      </rPr>
      <t>Spiru Haret</t>
    </r>
    <r>
      <rPr>
        <sz val="10"/>
        <rFont val="Times New Roman"/>
        <family val="1"/>
        <charset val="238"/>
      </rPr>
      <t>.</t>
    </r>
  </si>
  <si>
    <t>15/
eveniment</t>
  </si>
  <si>
    <t>10/
eveniment</t>
  </si>
  <si>
    <r>
      <t xml:space="preserve">Participarea, din partea Universităţii </t>
    </r>
    <r>
      <rPr>
        <i/>
        <sz val="10"/>
        <rFont val="Times New Roman"/>
        <family val="1"/>
        <charset val="238"/>
      </rPr>
      <t>Spiru Haret</t>
    </r>
    <r>
      <rPr>
        <sz val="10"/>
        <rFont val="Times New Roman"/>
        <family val="1"/>
        <charset val="238"/>
      </rPr>
      <t xml:space="preserve">, în calitate de "Visiting Professor", la universităţi din străinătate. Participarea, din partea Universităţii </t>
    </r>
    <r>
      <rPr>
        <i/>
        <sz val="10"/>
        <rFont val="Times New Roman"/>
        <family val="1"/>
        <charset val="238"/>
      </rPr>
      <t>Spiru Haret</t>
    </r>
    <r>
      <rPr>
        <sz val="10"/>
        <rFont val="Times New Roman"/>
        <family val="1"/>
        <charset val="238"/>
      </rPr>
      <t xml:space="preserve">, pe bază de invitaţie, la conferinţe/ prelegeri/ cursuri desfăşurate la alte universităţi. Participarea, din partea Universităţii </t>
    </r>
    <r>
      <rPr>
        <i/>
        <sz val="10"/>
        <rFont val="Times New Roman"/>
        <family val="1"/>
        <charset val="238"/>
      </rPr>
      <t>Spiru Haret</t>
    </r>
    <r>
      <rPr>
        <sz val="10"/>
        <rFont val="Times New Roman"/>
        <family val="1"/>
        <charset val="238"/>
      </rPr>
      <t>, la burse de studii/ cercetare/ documentare.</t>
    </r>
  </si>
  <si>
    <t>10/ participare</t>
  </si>
  <si>
    <t>5/ participare</t>
  </si>
  <si>
    <r>
      <t xml:space="preserve">Recenzor/ referent/ prefaţator științific pentru reviste sau manifestări științifice, indexate ISI, având afilierea instituțională la Universitatea </t>
    </r>
    <r>
      <rPr>
        <i/>
        <sz val="10"/>
        <rFont val="Times New Roman"/>
        <family val="1"/>
        <charset val="238"/>
      </rPr>
      <t>Spiru Haret</t>
    </r>
    <r>
      <rPr>
        <sz val="10"/>
        <rFont val="Times New Roman"/>
        <family val="1"/>
        <charset val="238"/>
      </rPr>
      <t>.</t>
    </r>
  </si>
  <si>
    <r>
      <t xml:space="preserve">Recenzor/ referent/ prefaţator științific pentru reviste sau manifestări științifice, indexate BDI recunoscute în domeniul postului, având afilierea instituțională la Universitatea </t>
    </r>
    <r>
      <rPr>
        <i/>
        <sz val="10"/>
        <rFont val="Times New Roman"/>
        <family val="1"/>
        <charset val="238"/>
      </rPr>
      <t>Spiru Haret</t>
    </r>
    <r>
      <rPr>
        <sz val="10"/>
        <rFont val="Times New Roman"/>
        <family val="1"/>
        <charset val="238"/>
      </rPr>
      <t>.</t>
    </r>
  </si>
  <si>
    <r>
      <t xml:space="preserve">Recenzor/ referent/ prefaţator științific pentru reviste sau manifestări științifice, neindexate, având afilierea instituțională la Universitatea </t>
    </r>
    <r>
      <rPr>
        <i/>
        <sz val="10"/>
        <rFont val="Times New Roman"/>
        <family val="1"/>
        <charset val="238"/>
      </rPr>
      <t>Spiru Haret</t>
    </r>
    <r>
      <rPr>
        <sz val="10"/>
        <rFont val="Times New Roman"/>
        <family val="1"/>
        <charset val="238"/>
      </rPr>
      <t>.</t>
    </r>
  </si>
  <si>
    <r>
      <t xml:space="preserve">Activități în domeniul  de cercetării științifice desfășurate la nivel de facultate/ universitate </t>
    </r>
    <r>
      <rPr>
        <i/>
        <sz val="10"/>
        <rFont val="Times New Roman"/>
        <family val="1"/>
        <charset val="238"/>
      </rPr>
      <t xml:space="preserve"> </t>
    </r>
    <r>
      <rPr>
        <sz val="10"/>
        <rFont val="Times New Roman"/>
        <family val="1"/>
        <charset val="238"/>
      </rPr>
      <t>(director Centru de cercetare, coordonator/ responsabil Erasmus,  elaborare documentație acreditare/ reacreditare HR etc.)</t>
    </r>
  </si>
  <si>
    <t>Membru al comisiei de calitate - CEAC/ audit - CAIC la nivel de facultate. Membru în alte comisii/ structuri constituite la nivel de facultate/ universitate (responsabil centru ProBusiness -SAS pe facultate etc.).</t>
  </si>
  <si>
    <r>
      <t xml:space="preserve">Președinte/ membru în comisiile pentru ocuparea posturilor didactice în învățământul superior la Universitatea </t>
    </r>
    <r>
      <rPr>
        <i/>
        <sz val="10"/>
        <rFont val="Times New Roman"/>
        <family val="1"/>
      </rPr>
      <t>Spiru Haret</t>
    </r>
    <r>
      <rPr>
        <sz val="10"/>
        <rFont val="Times New Roman"/>
        <family val="1"/>
      </rPr>
      <t>.</t>
    </r>
  </si>
  <si>
    <r>
      <t>Participare la activitati administrative desfasurate la nivel de facultate, pe baza de programare  (</t>
    </r>
    <r>
      <rPr>
        <b/>
        <sz val="10"/>
        <rFont val="Times New Roman"/>
        <family val="1"/>
      </rPr>
      <t>obligatoriu</t>
    </r>
    <r>
      <rPr>
        <sz val="10"/>
        <rFont val="Times New Roman"/>
        <family val="1"/>
      </rPr>
      <t xml:space="preserve">   activitati administrative reprezentative pentru facultate: elaborare orare, programare examene în sesiuni de evaluare, gestionare relație cu absolvenții - alumni, gestionare relație cu angajatorii, administrare comunicare platforme media (Facebook etc),  acțiuni relevante de promovare pentru admitere, permanență facultate pe an universitar etc )</t>
    </r>
  </si>
  <si>
    <r>
      <t xml:space="preserve">Elaborarea, respectiv actualizarea şi obţinerea aprobării pentru modificări ale regulamentelor/ procedurilor/ metodologiilor Manualului Calităţii la Universitatea </t>
    </r>
    <r>
      <rPr>
        <i/>
        <sz val="10"/>
        <rFont val="Times New Roman"/>
        <family val="1"/>
      </rPr>
      <t>Spiru Haret</t>
    </r>
    <r>
      <rPr>
        <sz val="10"/>
        <rFont val="Times New Roman"/>
        <family val="1"/>
      </rPr>
      <t>.</t>
    </r>
  </si>
  <si>
    <t>q.gabriela.cornea.572</t>
  </si>
  <si>
    <t>q.monica.gomoescu.573</t>
  </si>
  <si>
    <t>CORNEA GEORGETA GABRIELA</t>
  </si>
  <si>
    <t>GOMOESCU MONICA</t>
  </si>
  <si>
    <t>PELTEA BIANCA BOGDANA</t>
  </si>
  <si>
    <t>q.bianca.peltea.203</t>
  </si>
  <si>
    <t>COMSA ANAMARIA</t>
  </si>
  <si>
    <t>Comsa</t>
  </si>
  <si>
    <r>
      <t xml:space="preserve">Elaborare/ actualizare manuale suport de curs, dezvoltare/ descriere/ prezentare </t>
    </r>
    <r>
      <rPr>
        <b/>
        <sz val="10"/>
        <rFont val="Times New Roman"/>
        <family val="1"/>
      </rPr>
      <t>studii de caz/ spețe și aplicații, lucrări practice</t>
    </r>
    <r>
      <rPr>
        <sz val="10"/>
        <rFont val="Times New Roman"/>
        <family val="1"/>
      </rPr>
      <t xml:space="preserve">/ software pentru aplicații de laborator în specialitatea postului didactic ocupat, pentru ZI/ FR/ ID, după caz;  (20 pct/ disciplină pentru elaborare manual suport curs - doar cu ISBN editură; 15 pct/ disciplină în rest - doar cu ISBN autor sau încărcate pe platforma Blackboard/ website/ biblioteca virtuală) - </t>
    </r>
    <r>
      <rPr>
        <b/>
        <sz val="10"/>
        <rFont val="Times New Roman"/>
        <family val="1"/>
      </rPr>
      <t>obligatoriu</t>
    </r>
    <r>
      <rPr>
        <sz val="10"/>
        <rFont val="Times New Roman"/>
        <family val="1"/>
      </rPr>
      <t xml:space="preserve"> (conform stat de funcții) </t>
    </r>
    <r>
      <rPr>
        <b/>
        <sz val="10"/>
        <rFont val="Times New Roman"/>
        <family val="1"/>
      </rPr>
      <t>= minimum 15 puncte</t>
    </r>
  </si>
  <si>
    <r>
      <t xml:space="preserve">Elaborare/ actualizare baterii/ seturi de teste/ subiecte/ exerciţii noi pentru evaluare pe parcurs/ examen/ colocviu/ licenta/ disertaţie. (2 pct/ disciplină nouă; 1 pct./actualizare peste 50% pt disciplină existentă) - </t>
    </r>
    <r>
      <rPr>
        <b/>
        <sz val="10"/>
        <color rgb="FF000000"/>
        <rFont val="Times New Roman"/>
        <family val="1"/>
        <charset val="238"/>
      </rPr>
      <t xml:space="preserve">obligatoriu </t>
    </r>
    <r>
      <rPr>
        <sz val="10"/>
        <color rgb="FF000000"/>
        <rFont val="Times New Roman"/>
        <family val="1"/>
        <charset val="238"/>
      </rPr>
      <t>(conform stat de funcții)</t>
    </r>
  </si>
  <si>
    <t>Activităţi de cercetare ştiinţifică:</t>
  </si>
  <si>
    <t>Activități în interesul facultății/ universității/ învățământului:</t>
  </si>
  <si>
    <r>
      <t xml:space="preserve">Elaborare/ actualizare rezumat/ sinteză suport de curs/ modele de proiecte/ studii de caz/ spețe/ cursuri practice individuale/ partituri/ solfegii/ aplicații/ lucrări practice în specialitatea postului didactic ocupat publicate în format electronic pentru a fi încărcate pe platforma Blackboard/ website/ biblioteca virtuală (10 pct/ disciplină nouă; 5 pct/ actualizare peste 50% pt disciplină existentă) - </t>
    </r>
    <r>
      <rPr>
        <b/>
        <sz val="10"/>
        <rFont val="Times New Roman"/>
        <family val="1"/>
        <charset val="238"/>
      </rPr>
      <t>obligatoriu</t>
    </r>
    <r>
      <rPr>
        <b/>
        <sz val="10"/>
        <rFont val="Times New Roman"/>
        <family val="1"/>
      </rPr>
      <t xml:space="preserve"> (conform stat de funcții)</t>
    </r>
    <r>
      <rPr>
        <sz val="10"/>
        <rFont val="Times New Roman"/>
        <family val="1"/>
      </rPr>
      <t xml:space="preserve"> = </t>
    </r>
    <r>
      <rPr>
        <b/>
        <sz val="10"/>
        <rFont val="Times New Roman"/>
        <family val="1"/>
        <charset val="238"/>
      </rPr>
      <t>minimum 5 puncte</t>
    </r>
  </si>
  <si>
    <r>
      <rPr>
        <sz val="10"/>
        <rFont val="Times New Roman"/>
        <family val="1"/>
        <charset val="238"/>
      </rPr>
      <t xml:space="preserve">Alte activități didactice auxiliare relevante organizate/ desfășurate cu acordul conducerii facultății și activități administrative reprezentative </t>
    </r>
    <r>
      <rPr>
        <sz val="9"/>
        <rFont val="Times New Roman"/>
        <family val="1"/>
        <charset val="238"/>
      </rPr>
      <t>desfasurate la nivel de facultate, pe baza de programare (elaborare materiale de promovare programe de studii, realizare orare, programare examene în sesiuni de evaluare, permanenta admitere, gestionare relație cu absolvenții - alumni, gestionare relație cu angajatorii, administrare comunicare platforme media - Facebook etc,  acțiuni relevante de promovare pentru admitere, permanență facultate pe an universitar etc.)</t>
    </r>
  </si>
  <si>
    <r>
      <t xml:space="preserve">Coordonarea unui proiect internațional, ca manager/ director/ responsabil partener, finanţat cu peste 100.000 Euro, Universitatea </t>
    </r>
    <r>
      <rPr>
        <i/>
        <sz val="10"/>
        <color rgb="FF000000"/>
        <rFont val="Times New Roman"/>
        <family val="1"/>
        <charset val="238"/>
      </rPr>
      <t>Spiru Haret</t>
    </r>
    <r>
      <rPr>
        <sz val="10"/>
        <color rgb="FF000000"/>
        <rFont val="Times New Roman"/>
        <family val="1"/>
      </rPr>
      <t xml:space="preserve"> fiind solicitant sau partener. Asigurarea sustenabilității unui proiect implementat.</t>
    </r>
  </si>
  <si>
    <r>
      <t xml:space="preserve">Coordonarea unui proiect internațional, ca manager/ director/ responsabil partener, finanţat cu până la 100.000 Euro, Universitatea </t>
    </r>
    <r>
      <rPr>
        <i/>
        <sz val="10"/>
        <color rgb="FF000000"/>
        <rFont val="Times New Roman"/>
        <family val="1"/>
        <charset val="238"/>
      </rPr>
      <t>Spiru Haret</t>
    </r>
    <r>
      <rPr>
        <sz val="10"/>
        <color rgb="FF000000"/>
        <rFont val="Times New Roman"/>
        <family val="1"/>
      </rPr>
      <t xml:space="preserve"> fiind solicitant sau partener. Asigurarea sustenabilității unui proiect implementat.</t>
    </r>
  </si>
  <si>
    <r>
      <t xml:space="preserve">Coordonarea unui proiect național, ca manager/ director/ responsabil partener, finanţat cu peste 100.000 lei, Universitatea </t>
    </r>
    <r>
      <rPr>
        <i/>
        <sz val="10"/>
        <color rgb="FF000000"/>
        <rFont val="Times New Roman"/>
        <family val="1"/>
        <charset val="238"/>
      </rPr>
      <t>Spiru Haret</t>
    </r>
    <r>
      <rPr>
        <sz val="10"/>
        <color rgb="FF000000"/>
        <rFont val="Times New Roman"/>
        <family val="1"/>
      </rPr>
      <t xml:space="preserve"> fiind solicitant sau partener. Asigurarea sustenabilității unui proiect implementat.</t>
    </r>
  </si>
  <si>
    <r>
      <t xml:space="preserve">Coordonarea unui proiect național, ca manager/ director/ responsabil partener, finanţat cu până la 100.000 lei, Universitatea </t>
    </r>
    <r>
      <rPr>
        <i/>
        <sz val="10"/>
        <color rgb="FF000000"/>
        <rFont val="Times New Roman"/>
        <family val="1"/>
        <charset val="238"/>
      </rPr>
      <t>Spiru Haret</t>
    </r>
    <r>
      <rPr>
        <sz val="10"/>
        <color rgb="FF000000"/>
        <rFont val="Times New Roman"/>
        <family val="1"/>
      </rPr>
      <t xml:space="preserve"> fiind solicitant sau partener. Asigurarea sustenabilității unui proiect implementat.</t>
    </r>
  </si>
  <si>
    <r>
      <rPr>
        <b/>
        <sz val="10"/>
        <rFont val="Times New Roman"/>
        <family val="1"/>
      </rPr>
      <t>20</t>
    </r>
    <r>
      <rPr>
        <sz val="10"/>
        <rFont val="Times New Roman"/>
        <family val="1"/>
      </rPr>
      <t>/ unitate/ autor</t>
    </r>
  </si>
  <si>
    <t>Articole/ studii/ lucrări de specialitate care prezintă contribuţii științifice originale, in extenso, publicate în reviste: 
- categoriile A*/A - pentru domeniul Informatică
- cotate ISI (cu factor de impact &gt;= 0,1) pentru domeniile Med Vet, Adm. Publica, Drept, Psihologie, Ed. Fiz., St. Educatiei; prezentându-se cadru didactic la Universitatea Spiru Haret.</t>
  </si>
  <si>
    <t>50/ unitate/ autor</t>
  </si>
  <si>
    <r>
      <t xml:space="preserve">Articole/ studii/ lucrări de specialitate care prezintă contribuţii științifice originale, in extenso, publicate în reviste:
- categoria B - pentru domeniul </t>
    </r>
    <r>
      <rPr>
        <i/>
        <sz val="9"/>
        <rFont val="Times New Roman"/>
        <family val="1"/>
      </rPr>
      <t>Informatică</t>
    </r>
    <r>
      <rPr>
        <sz val="9"/>
        <rFont val="Times New Roman"/>
        <family val="1"/>
      </rPr>
      <t xml:space="preserve">
- cotate ISI (cu factor de impact &lt; 0,1) pentru domeniile </t>
    </r>
    <r>
      <rPr>
        <i/>
        <sz val="9"/>
        <rFont val="Times New Roman"/>
        <family val="1"/>
      </rPr>
      <t>Med Vet, Adm. Publica, Economice, Psihologie, Ed. Fiz., St. Educatiei, Drept, Filologie, Arhitectura, Muzică, Șt. Comunicării</t>
    </r>
    <r>
      <rPr>
        <sz val="9"/>
        <rFont val="Times New Roman"/>
        <family val="1"/>
      </rPr>
      <t xml:space="preserve">
prezentându-se cadru didactic la Universitatea </t>
    </r>
    <r>
      <rPr>
        <i/>
        <sz val="9"/>
        <rFont val="Times New Roman"/>
        <family val="1"/>
      </rPr>
      <t xml:space="preserve">Spiru Haret = </t>
    </r>
    <r>
      <rPr>
        <b/>
        <sz val="9"/>
        <rFont val="Times New Roman"/>
        <family val="1"/>
      </rPr>
      <t>obligatoriu minimum 1 articol (autor unic/ coautor) = 2 articole/ studii/ lucrări de specialitate care prezintă contribuţii științifice/ artistice/ literare originale, in extenso, publicate în reviste:
- categoriile C/D - pentru domeniul Informatică
-  indexate în BDI-uri, recunoscute în domeniul postului respectiv (domeniul Med Vet, Adm. Publica, Economice, Psihologie, Ed. Fiz., St. Educatiei, Drept, Filologie, Arhitectura, Muzică, Șt. Comunicării), - inclusiv revistele publicate de USH .</t>
    </r>
  </si>
  <si>
    <t>Articole/ studii/ lucrări de specialitate care prezintă contribuţii științifice/ artistice/ literare originale, în domeniul postului ocupat, publicate în revista Opinia Națională.</t>
  </si>
  <si>
    <t>50/
proiect</t>
  </si>
  <si>
    <t>40/
proiect</t>
  </si>
  <si>
    <t>40
proiect</t>
  </si>
  <si>
    <t>TOTAL puncte de credit (activități de cercetare științifică) - minim 50 puncte obligatorii:</t>
  </si>
  <si>
    <t>TOTAL puncte de credit (alte activități):</t>
  </si>
  <si>
    <r>
      <t xml:space="preserve">Membru în echipa de scriere a unui proiect internațional, finanţat cu peste 100.000 Euro, Universitatea </t>
    </r>
    <r>
      <rPr>
        <i/>
        <sz val="10"/>
        <color rgb="FF000000"/>
        <rFont val="Times New Roman"/>
        <family val="1"/>
        <charset val="238"/>
      </rPr>
      <t>Spiru Haret</t>
    </r>
    <r>
      <rPr>
        <sz val="10"/>
        <color rgb="FF000000"/>
        <rFont val="Times New Roman"/>
        <family val="1"/>
      </rPr>
      <t xml:space="preserve"> fiind solicitant sau partener. </t>
    </r>
    <r>
      <rPr>
        <b/>
        <sz val="10"/>
        <color rgb="FF000000"/>
        <rFont val="Times New Roman"/>
        <family val="1"/>
        <charset val="238"/>
      </rPr>
      <t>Pentru proiecte nefinanţate se acordă jumătate din punctaj</t>
    </r>
    <r>
      <rPr>
        <sz val="10"/>
        <color rgb="FF000000"/>
        <rFont val="Times New Roman"/>
        <family val="1"/>
      </rPr>
      <t>.</t>
    </r>
  </si>
  <si>
    <r>
      <t xml:space="preserve">Membru în echipa de scriere a unui proiect internațional, finanţat cu până la 100.000 Euro, Universitatea </t>
    </r>
    <r>
      <rPr>
        <i/>
        <sz val="10"/>
        <color rgb="FF000000"/>
        <rFont val="Times New Roman"/>
        <family val="1"/>
        <charset val="238"/>
      </rPr>
      <t>Spiru Haret</t>
    </r>
    <r>
      <rPr>
        <sz val="10"/>
        <color rgb="FF000000"/>
        <rFont val="Times New Roman"/>
        <family val="1"/>
      </rPr>
      <t xml:space="preserve"> fiind solicitant sau partener. </t>
    </r>
    <r>
      <rPr>
        <b/>
        <sz val="10"/>
        <color rgb="FF000000"/>
        <rFont val="Times New Roman"/>
        <family val="1"/>
        <charset val="238"/>
      </rPr>
      <t>Pentru proiecte nefinanţate se acordă jumătate din punctaj</t>
    </r>
    <r>
      <rPr>
        <sz val="10"/>
        <color rgb="FF000000"/>
        <rFont val="Times New Roman"/>
        <family val="1"/>
      </rPr>
      <t>.</t>
    </r>
  </si>
  <si>
    <r>
      <t xml:space="preserve">Membru în echipa de scriere a unui proiect național, finanţat cu peste 100.000 lei, Universitatea </t>
    </r>
    <r>
      <rPr>
        <i/>
        <sz val="10"/>
        <color rgb="FF000000"/>
        <rFont val="Times New Roman"/>
        <family val="1"/>
        <charset val="238"/>
      </rPr>
      <t>Spiru Haret</t>
    </r>
    <r>
      <rPr>
        <sz val="10"/>
        <color rgb="FF000000"/>
        <rFont val="Times New Roman"/>
        <family val="1"/>
      </rPr>
      <t xml:space="preserve"> fiind solicitant sau partener. </t>
    </r>
    <r>
      <rPr>
        <b/>
        <sz val="10"/>
        <color rgb="FF000000"/>
        <rFont val="Times New Roman"/>
        <family val="1"/>
        <charset val="238"/>
      </rPr>
      <t>Pentru proiecte nefinanţate se acordă jumătate din punctaj</t>
    </r>
    <r>
      <rPr>
        <sz val="10"/>
        <color rgb="FF000000"/>
        <rFont val="Times New Roman"/>
        <family val="1"/>
      </rPr>
      <t>.</t>
    </r>
  </si>
  <si>
    <r>
      <t xml:space="preserve">Membru în echipa de scriere a unui proiect național, finanţat cu până la 100.000 lei, Universitatea </t>
    </r>
    <r>
      <rPr>
        <i/>
        <sz val="10"/>
        <color rgb="FF000000"/>
        <rFont val="Times New Roman"/>
        <family val="1"/>
        <charset val="238"/>
      </rPr>
      <t>Spiru Haret</t>
    </r>
    <r>
      <rPr>
        <sz val="10"/>
        <color rgb="FF000000"/>
        <rFont val="Times New Roman"/>
        <family val="1"/>
      </rPr>
      <t xml:space="preserve"> fiind solicitant sau partener. </t>
    </r>
    <r>
      <rPr>
        <b/>
        <sz val="10"/>
        <color rgb="FF000000"/>
        <rFont val="Times New Roman"/>
        <family val="1"/>
        <charset val="238"/>
      </rPr>
      <t>Pentru proiecte nefinanţate se acordă jumătate din punctaj</t>
    </r>
    <r>
      <rPr>
        <sz val="10"/>
        <color rgb="FF000000"/>
        <rFont val="Times New Roman"/>
        <family val="1"/>
      </rPr>
      <t>.</t>
    </r>
  </si>
  <si>
    <t>Coordonator/ director de program de studii licență/ masterat sau program de formare continuă (postuniversitar, CNFPA, CNFP), coordonator operațional (monitorizarea utilizării tehnologiilor moderne, a metodelor şi a mediilor de învățare centrate pe student de către fiecare cadru didactic titular, coordonarea şi monitorizarea organizării/ desfăşurării programelor de formare continuă, cu respectarea legislaţiei aplicabile în vigoare; coordonarea activității de editare a materialelor didactice).</t>
  </si>
  <si>
    <r>
      <t xml:space="preserve">Membru în echipa unui proiect național, finanţat cu până la 100.000 lei, Universitatea </t>
    </r>
    <r>
      <rPr>
        <i/>
        <sz val="10"/>
        <rFont val="Times New Roman"/>
        <family val="1"/>
      </rPr>
      <t>Spiru Haret</t>
    </r>
    <r>
      <rPr>
        <sz val="10"/>
        <rFont val="Times New Roman"/>
        <family val="1"/>
      </rPr>
      <t xml:space="preserve"> fiind solicitant sau partener. Membru în echipa de realizare a unui alt tip de contract de cercetare ştiinţifică (competiţie sau negociere) - finalizat. Membru în echipa de implementare a unui alt tip de activitate de cercetare ştiinţifică/ asimilată acestora (temă/ proiect intern) -  finalizată - </t>
    </r>
    <r>
      <rPr>
        <b/>
        <sz val="10"/>
        <rFont val="Times New Roman"/>
        <family val="1"/>
      </rPr>
      <t>obligatoriu 2 activitate/ cadru didactic / an universitar</t>
    </r>
    <r>
      <rPr>
        <sz val="10"/>
        <rFont val="Times New Roman"/>
        <family val="1"/>
      </rPr>
      <t xml:space="preserve">
Pentru proiectele partţial finalizate, nefinalizate sau nefinanţate se acordă jumătate din punctaj, cu excepţia temelor/ proiectelor interne, care trebuie să se finalizeze cu rezultate certe, cunatificabile/ măsurabile.</t>
    </r>
  </si>
  <si>
    <t>Membru al echipei de întocmire a dosarului de acreditare/ autorizare de către MEN/ ANC a programelor postuniversitare, CNFP sau CNFPA.</t>
  </si>
  <si>
    <t>Membru al echipei de întocmire a dosarului de autoevaluare a programelor de studii universitare de licență/ masterat/ instituțional pt. autorizare/ reacreditare/ reevaluare.</t>
  </si>
  <si>
    <t>CIAMI CRISTINA FRAXA</t>
  </si>
  <si>
    <t>PONEA CONSTANTIN STEFAN</t>
  </si>
  <si>
    <t>q.stefan.ponea.574</t>
  </si>
  <si>
    <t>JARI SABRI</t>
  </si>
  <si>
    <t>q.jari.sabri.575</t>
  </si>
  <si>
    <t>NICOLA-GAVRILA NICOLETA-LAURA</t>
  </si>
  <si>
    <t>UȘURELU GEORGETA ALINA</t>
  </si>
  <si>
    <t>NEDELCU PAUL-IULIAN</t>
  </si>
  <si>
    <t>q.alexandrina.marica.576</t>
  </si>
  <si>
    <t>q.alina.usurelu.577</t>
  </si>
  <si>
    <t>q.paul.nedelcu.578</t>
  </si>
  <si>
    <t>GOLOGAN ALEXANDRA</t>
  </si>
  <si>
    <t>q.alexandra.gologan.579</t>
  </si>
  <si>
    <t>DAMIAN ALEXANDRU-MIRON</t>
  </si>
  <si>
    <t>Facultatea de Inginerie si Informatica din Bucuresti</t>
  </si>
  <si>
    <t>Facultatea de Inginerie si Informatica din Bucuresti / Stiinte</t>
  </si>
  <si>
    <t>Inginerie_si_Informatica_din_Bucuresti___Stiinte</t>
  </si>
  <si>
    <t>ZAHARESCU EUGEN</t>
  </si>
  <si>
    <t>q.eugen.zaharescu.581</t>
  </si>
  <si>
    <t>q.damian.miron.580</t>
  </si>
  <si>
    <r>
      <t xml:space="preserve">Universitatea </t>
    </r>
    <r>
      <rPr>
        <i/>
        <sz val="12"/>
        <rFont val="Times New Roman"/>
        <family val="1"/>
      </rPr>
      <t xml:space="preserve">SPIRU HARET </t>
    </r>
    <r>
      <rPr>
        <i/>
        <sz val="12"/>
        <color theme="0"/>
        <rFont val="Times New Roman"/>
        <family val="1"/>
        <charset val="238"/>
      </rPr>
      <t xml:space="preserve">- </t>
    </r>
    <r>
      <rPr>
        <i/>
        <sz val="12"/>
        <rFont val="Times New Roman"/>
        <family val="1"/>
      </rPr>
      <t xml:space="preserve">
</t>
    </r>
    <r>
      <rPr>
        <i/>
        <sz val="12"/>
        <rFont val="Times New Roman"/>
        <family val="1"/>
        <charset val="238"/>
      </rPr>
      <t>Anul universitar 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</si>
</sst>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8]mmmm\-yyyy;@"/>
    <numFmt numFmtId="165" formatCode="00000"/>
    <numFmt numFmtId="166" formatCode="[$-409]mm\-yyyy;@"/>
  </numFmts>
  <fonts count="101" x14ac:knownFonts="1">
    <font>
      <sz val="11"/>
      <color theme="1"/>
      <name val="Calibri"/>
      <family val="2"/>
      <scheme val="minor"/>
    </font>
    <font>
      <sz val="12"/>
      <color theme="1"/>
      <name val="Times New Roman"/>
      <family val="1"/>
    </font>
    <font>
      <sz val="11"/>
      <color theme="1"/>
      <name val="Times New Roman"/>
      <family val="1"/>
    </font>
    <font>
      <b/>
      <sz val="11"/>
      <color rgb="FF000000"/>
      <name val="Times New Roman"/>
      <family val="1"/>
    </font>
    <font>
      <sz val="10"/>
      <color theme="1"/>
      <name val="Times New Roman"/>
      <family val="1"/>
    </font>
    <font>
      <b/>
      <sz val="10"/>
      <color rgb="FF000000"/>
      <name val="Times New Roman"/>
      <family val="1"/>
    </font>
    <font>
      <sz val="10"/>
      <color rgb="FF000000"/>
      <name val="Times New Roman"/>
      <family val="1"/>
    </font>
    <font>
      <sz val="10"/>
      <name val="Times New Roman"/>
      <family val="1"/>
    </font>
    <font>
      <i/>
      <sz val="10"/>
      <name val="Times New Roman"/>
      <family val="1"/>
    </font>
    <font>
      <b/>
      <sz val="10"/>
      <color theme="1"/>
      <name val="Times New Roman"/>
      <family val="1"/>
    </font>
    <font>
      <sz val="10"/>
      <name val="Arial"/>
      <family val="2"/>
      <charset val="238"/>
    </font>
    <font>
      <sz val="8"/>
      <color rgb="FF1E435D"/>
      <name val="Arial Narrow"/>
      <family val="2"/>
      <charset val="238"/>
    </font>
    <font>
      <sz val="10"/>
      <color rgb="FF1E435D"/>
      <name val="Calibri"/>
      <family val="2"/>
      <charset val="238"/>
      <scheme val="minor"/>
    </font>
    <font>
      <sz val="8"/>
      <color theme="1"/>
      <name val="Arial Narrow"/>
      <family val="2"/>
      <charset val="238"/>
    </font>
    <font>
      <sz val="10"/>
      <color theme="1"/>
      <name val="Calibri"/>
      <family val="2"/>
      <charset val="238"/>
      <scheme val="minor"/>
    </font>
    <font>
      <sz val="8"/>
      <name val="Arial Narrow"/>
      <family val="2"/>
      <charset val="238"/>
    </font>
    <font>
      <sz val="9"/>
      <color theme="1"/>
      <name val="Times New Roman"/>
      <family val="1"/>
    </font>
    <font>
      <sz val="8"/>
      <color theme="1"/>
      <name val="Times New Roman"/>
      <family val="1"/>
    </font>
    <font>
      <sz val="8"/>
      <color theme="1"/>
      <name val="Calibri"/>
      <family val="2"/>
      <scheme val="minor"/>
    </font>
    <font>
      <sz val="10"/>
      <color theme="1"/>
      <name val="Times New Roman"/>
      <family val="1"/>
      <charset val="238"/>
    </font>
    <font>
      <sz val="9"/>
      <color theme="1"/>
      <name val="Times New Roman"/>
      <family val="1"/>
      <charset val="238"/>
    </font>
    <font>
      <sz val="9"/>
      <color rgb="FF000000"/>
      <name val="Times New Roman"/>
      <family val="1"/>
    </font>
    <font>
      <b/>
      <sz val="10"/>
      <color theme="1"/>
      <name val="Times New Roman"/>
      <family val="1"/>
      <charset val="238"/>
    </font>
    <font>
      <sz val="10"/>
      <color theme="0"/>
      <name val="Times New Roman"/>
      <family val="1"/>
    </font>
    <font>
      <sz val="12"/>
      <name val="Times New Roman"/>
      <family val="1"/>
    </font>
    <font>
      <sz val="11"/>
      <color theme="1"/>
      <name val="Calibri"/>
      <family val="2"/>
      <scheme val="minor"/>
    </font>
    <font>
      <sz val="12"/>
      <color theme="0"/>
      <name val="Times New Roman"/>
      <family val="1"/>
    </font>
    <font>
      <b/>
      <sz val="10"/>
      <color rgb="FF000000"/>
      <name val="Times New Roman"/>
      <family val="1"/>
      <charset val="238"/>
    </font>
    <font>
      <sz val="10"/>
      <color theme="1"/>
      <name val="Arial"/>
      <family val="2"/>
      <charset val="238"/>
    </font>
    <font>
      <sz val="10"/>
      <color rgb="FF000000"/>
      <name val="Arial"/>
      <family val="2"/>
      <charset val="238"/>
    </font>
    <font>
      <b/>
      <sz val="11"/>
      <color theme="1"/>
      <name val="Times New Roman"/>
      <family val="1"/>
      <charset val="238"/>
    </font>
    <font>
      <sz val="11"/>
      <color theme="1"/>
      <name val="Times New Roman"/>
      <family val="1"/>
      <charset val="238"/>
    </font>
    <font>
      <i/>
      <sz val="11"/>
      <color theme="1"/>
      <name val="Times New Roman"/>
      <family val="1"/>
      <charset val="238"/>
    </font>
    <font>
      <i/>
      <sz val="10"/>
      <name val="Times New Roman"/>
      <family val="1"/>
      <charset val="238"/>
    </font>
    <font>
      <i/>
      <sz val="10"/>
      <color rgb="FF000000"/>
      <name val="Times New Roman"/>
      <family val="1"/>
      <charset val="238"/>
    </font>
    <font>
      <b/>
      <sz val="9"/>
      <color indexed="81"/>
      <name val="Tahoma"/>
      <family val="2"/>
      <charset val="238"/>
    </font>
    <font>
      <sz val="10"/>
      <name val="Times New Roman"/>
      <family val="1"/>
      <charset val="238"/>
    </font>
    <font>
      <sz val="8"/>
      <color theme="1"/>
      <name val="Times New Roman"/>
      <family val="1"/>
      <charset val="238"/>
    </font>
    <font>
      <sz val="11"/>
      <name val="Calibri"/>
      <family val="2"/>
      <scheme val="minor"/>
    </font>
    <font>
      <b/>
      <sz val="14"/>
      <name val="Calibri"/>
      <family val="2"/>
      <scheme val="minor"/>
    </font>
    <font>
      <sz val="8.5"/>
      <color rgb="FF000000"/>
      <name val="Times New Roman"/>
      <family val="1"/>
    </font>
    <font>
      <b/>
      <sz val="10"/>
      <color theme="0"/>
      <name val="Times New Roman"/>
      <family val="1"/>
    </font>
    <font>
      <sz val="10"/>
      <color rgb="FF000000"/>
      <name val="Times New Roman"/>
      <family val="1"/>
      <charset val="238"/>
    </font>
    <font>
      <b/>
      <sz val="9"/>
      <color indexed="81"/>
      <name val="Tahoma"/>
      <family val="2"/>
    </font>
    <font>
      <i/>
      <sz val="10"/>
      <color theme="1"/>
      <name val="Times New Roman"/>
      <family val="1"/>
      <charset val="238"/>
    </font>
    <font>
      <sz val="10"/>
      <color rgb="FFFF0000"/>
      <name val="Times New Roman"/>
      <family val="1"/>
    </font>
    <font>
      <sz val="11"/>
      <color rgb="FFFF0000"/>
      <name val="Calibri"/>
      <family val="2"/>
      <scheme val="minor"/>
    </font>
    <font>
      <u/>
      <sz val="11"/>
      <color theme="10"/>
      <name val="Calibri"/>
      <family val="2"/>
      <scheme val="minor"/>
    </font>
    <font>
      <u/>
      <sz val="11"/>
      <color theme="10"/>
      <name val="Calibri"/>
      <family val="2"/>
    </font>
    <font>
      <sz val="11"/>
      <color rgb="FF272727"/>
      <name val="Calibri"/>
      <family val="2"/>
      <scheme val="minor"/>
    </font>
    <font>
      <b/>
      <sz val="11"/>
      <color theme="1"/>
      <name val="Calibri"/>
      <family val="2"/>
      <charset val="238"/>
      <scheme val="minor"/>
    </font>
    <font>
      <b/>
      <sz val="12"/>
      <color theme="1"/>
      <name val="Calibri"/>
      <family val="2"/>
      <charset val="238"/>
      <scheme val="minor"/>
    </font>
    <font>
      <sz val="16"/>
      <color theme="1"/>
      <name val="Calibri"/>
      <family val="2"/>
      <scheme val="minor"/>
    </font>
    <font>
      <b/>
      <sz val="9"/>
      <color theme="1"/>
      <name val="Calibri"/>
      <family val="2"/>
      <charset val="238"/>
      <scheme val="minor"/>
    </font>
    <font>
      <b/>
      <sz val="8"/>
      <color theme="1"/>
      <name val="Calibri"/>
      <family val="2"/>
      <charset val="238"/>
      <scheme val="minor"/>
    </font>
    <font>
      <sz val="11"/>
      <color theme="1"/>
      <name val="Calibri"/>
      <family val="2"/>
      <charset val="238"/>
      <scheme val="minor"/>
    </font>
    <font>
      <b/>
      <sz val="10"/>
      <color theme="1"/>
      <name val="Calibri"/>
      <family val="2"/>
      <charset val="238"/>
      <scheme val="minor"/>
    </font>
    <font>
      <b/>
      <u/>
      <sz val="11"/>
      <color theme="10"/>
      <name val="Courier New"/>
      <family val="3"/>
      <charset val="238"/>
    </font>
    <font>
      <sz val="8"/>
      <color theme="0"/>
      <name val="Times New Roman"/>
      <family val="1"/>
      <charset val="238"/>
    </font>
    <font>
      <sz val="11"/>
      <color theme="0"/>
      <name val="Times New Roman"/>
      <family val="1"/>
      <charset val="238"/>
    </font>
    <font>
      <i/>
      <sz val="11"/>
      <color theme="0"/>
      <name val="Times New Roman"/>
      <family val="1"/>
      <charset val="238"/>
    </font>
    <font>
      <sz val="10"/>
      <color theme="0"/>
      <name val="Times New Roman"/>
      <family val="1"/>
      <charset val="238"/>
    </font>
    <font>
      <b/>
      <sz val="10"/>
      <color theme="0"/>
      <name val="Times New Roman"/>
      <family val="1"/>
      <charset val="238"/>
    </font>
    <font>
      <sz val="9"/>
      <color theme="0"/>
      <name val="Times New Roman"/>
      <family val="1"/>
      <charset val="238"/>
    </font>
    <font>
      <sz val="11"/>
      <color theme="0"/>
      <name val="Times New Roman"/>
      <family val="1"/>
    </font>
    <font>
      <i/>
      <sz val="11"/>
      <color theme="0"/>
      <name val="Times New Roman"/>
      <family val="1"/>
    </font>
    <font>
      <sz val="9"/>
      <color theme="0"/>
      <name val="Times New Roman"/>
      <family val="1"/>
    </font>
    <font>
      <sz val="12"/>
      <color theme="1"/>
      <name val="Calibri"/>
      <family val="2"/>
      <charset val="238"/>
      <scheme val="minor"/>
    </font>
    <font>
      <sz val="8"/>
      <color rgb="FF000000"/>
      <name val="Arial"/>
      <family val="2"/>
    </font>
    <font>
      <sz val="10"/>
      <color rgb="FF000000"/>
      <name val="Arial"/>
      <family val="2"/>
    </font>
    <font>
      <b/>
      <sz val="12"/>
      <color theme="0"/>
      <name val="Times New Roman"/>
      <family val="1"/>
    </font>
    <font>
      <b/>
      <sz val="11"/>
      <color theme="0"/>
      <name val="Times New Roman"/>
      <family val="1"/>
    </font>
    <font>
      <sz val="14"/>
      <color theme="0"/>
      <name val="Times New Roman"/>
      <family val="1"/>
    </font>
    <font>
      <u/>
      <sz val="14"/>
      <color theme="0"/>
      <name val="Times New Roman"/>
      <family val="1"/>
    </font>
    <font>
      <b/>
      <sz val="14"/>
      <color theme="0"/>
      <name val="Times New Roman"/>
      <family val="1"/>
    </font>
    <font>
      <b/>
      <sz val="8"/>
      <color theme="0"/>
      <name val="Times New Roman"/>
      <family val="1"/>
      <charset val="238"/>
    </font>
    <font>
      <b/>
      <sz val="8"/>
      <color rgb="FF000000"/>
      <name val="Times New Roman"/>
      <family val="1"/>
    </font>
    <font>
      <sz val="10"/>
      <color theme="1"/>
      <name val="Calibri"/>
      <family val="2"/>
      <scheme val="minor"/>
    </font>
    <font>
      <sz val="4"/>
      <color rgb="FF260CE4"/>
      <name val="Times New Roman"/>
      <family val="1"/>
    </font>
    <font>
      <sz val="4"/>
      <color theme="1"/>
      <name val="Times New Roman"/>
      <family val="1"/>
    </font>
    <font>
      <sz val="4"/>
      <color theme="0"/>
      <name val="Times New Roman"/>
      <family val="1"/>
    </font>
    <font>
      <sz val="4"/>
      <color theme="0"/>
      <name val="Times New Roman"/>
      <family val="1"/>
      <charset val="238"/>
    </font>
    <font>
      <u/>
      <sz val="4"/>
      <color theme="0"/>
      <name val="Calibri"/>
      <family val="2"/>
      <scheme val="minor"/>
    </font>
    <font>
      <b/>
      <sz val="12"/>
      <color theme="1"/>
      <name val="Times New Roman"/>
      <family val="1"/>
      <charset val="238"/>
    </font>
    <font>
      <i/>
      <sz val="12"/>
      <name val="Times New Roman"/>
      <family val="1"/>
    </font>
    <font>
      <b/>
      <sz val="12"/>
      <color theme="0"/>
      <name val="Times New Roman"/>
      <family val="1"/>
      <charset val="238"/>
    </font>
    <font>
      <i/>
      <sz val="12"/>
      <name val="Times New Roman"/>
      <family val="1"/>
      <charset val="238"/>
    </font>
    <font>
      <i/>
      <sz val="12"/>
      <color theme="0"/>
      <name val="Times New Roman"/>
      <family val="1"/>
      <charset val="238"/>
    </font>
    <font>
      <b/>
      <sz val="10"/>
      <name val="Times New Roman"/>
      <family val="1"/>
      <charset val="238"/>
    </font>
    <font>
      <b/>
      <sz val="10"/>
      <color rgb="FFFF0000"/>
      <name val="Times New Roman"/>
      <family val="1"/>
    </font>
    <font>
      <b/>
      <sz val="11"/>
      <color theme="1"/>
      <name val="Calibri"/>
      <family val="2"/>
      <scheme val="minor"/>
    </font>
    <font>
      <b/>
      <sz val="10"/>
      <name val="Arial"/>
      <family val="2"/>
      <charset val="238"/>
    </font>
    <font>
      <sz val="8"/>
      <color rgb="FF000000"/>
      <name val="Times New Roman"/>
      <family val="1"/>
    </font>
    <font>
      <sz val="10"/>
      <color theme="4"/>
      <name val="Times New Roman"/>
      <family val="1"/>
    </font>
    <font>
      <b/>
      <sz val="10"/>
      <name val="Times New Roman"/>
      <family val="1"/>
    </font>
    <font>
      <sz val="9"/>
      <name val="Times New Roman"/>
      <family val="1"/>
      <charset val="238"/>
    </font>
    <font>
      <sz val="10"/>
      <color rgb="FFFF0000"/>
      <name val="Arial"/>
      <family val="2"/>
      <charset val="238"/>
    </font>
    <font>
      <sz val="9"/>
      <name val="Times New Roman"/>
      <family val="1"/>
    </font>
    <font>
      <i/>
      <sz val="9"/>
      <name val="Times New Roman"/>
      <family val="1"/>
    </font>
    <font>
      <b/>
      <sz val="9"/>
      <name val="Times New Roman"/>
      <family val="1"/>
    </font>
    <font>
      <b/>
      <sz val="11"/>
      <color rgb="FFFF000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66FF33"/>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99FFCC"/>
        <bgColor indexed="64"/>
      </patternFill>
    </fill>
    <fill>
      <patternFill patternType="solid">
        <fgColor rgb="FF99CCFF"/>
        <bgColor indexed="64"/>
      </patternFill>
    </fill>
    <fill>
      <patternFill patternType="solid">
        <fgColor rgb="FFF2FC74"/>
        <bgColor indexed="64"/>
      </patternFill>
    </fill>
    <fill>
      <patternFill patternType="solid">
        <fgColor rgb="FFFEACFF"/>
        <bgColor indexed="64"/>
      </patternFill>
    </fill>
    <fill>
      <patternFill patternType="solid">
        <fgColor rgb="FF99FF99"/>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25" fillId="0" borderId="0"/>
    <xf numFmtId="0" fontId="10" fillId="0" borderId="0"/>
    <xf numFmtId="0" fontId="47"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694">
    <xf numFmtId="0" fontId="0" fillId="0" borderId="0" xfId="0"/>
    <xf numFmtId="1" fontId="10" fillId="0" borderId="1" xfId="0" applyNumberFormat="1" applyFont="1" applyBorder="1"/>
    <xf numFmtId="1" fontId="0" fillId="0" borderId="1" xfId="0" applyNumberFormat="1" applyBorder="1"/>
    <xf numFmtId="0" fontId="12" fillId="0" borderId="1" xfId="0" applyFont="1" applyBorder="1" applyAlignment="1">
      <alignment horizontal="left" vertical="center"/>
    </xf>
    <xf numFmtId="0" fontId="12" fillId="3" borderId="1" xfId="0" applyFont="1" applyFill="1" applyBorder="1" applyAlignment="1">
      <alignment horizontal="left" vertical="center"/>
    </xf>
    <xf numFmtId="0" fontId="12" fillId="4" borderId="1" xfId="0" applyFont="1" applyFill="1" applyBorder="1" applyAlignment="1">
      <alignment horizontal="left" vertical="center"/>
    </xf>
    <xf numFmtId="0" fontId="0" fillId="0" borderId="0" xfId="0" applyAlignment="1"/>
    <xf numFmtId="0" fontId="14" fillId="0" borderId="1" xfId="0" applyFont="1" applyBorder="1" applyAlignment="1">
      <alignment horizontal="left" vertical="center"/>
    </xf>
    <xf numFmtId="0" fontId="13" fillId="4" borderId="1" xfId="0" applyFont="1" applyFill="1" applyBorder="1" applyAlignment="1">
      <alignment horizontal="left" vertical="center"/>
    </xf>
    <xf numFmtId="0" fontId="14" fillId="4" borderId="1" xfId="0" applyFont="1" applyFill="1" applyBorder="1" applyAlignment="1">
      <alignment horizontal="left" vertical="center"/>
    </xf>
    <xf numFmtId="0" fontId="0" fillId="0" borderId="1" xfId="0" applyBorder="1" applyAlignment="1"/>
    <xf numFmtId="0" fontId="13" fillId="4" borderId="0" xfId="0" applyFont="1" applyFill="1" applyAlignment="1">
      <alignment horizontal="left" vertical="center"/>
    </xf>
    <xf numFmtId="0" fontId="0" fillId="0" borderId="1" xfId="0" applyBorder="1"/>
    <xf numFmtId="0" fontId="15" fillId="4" borderId="0" xfId="0" applyFont="1" applyFill="1" applyAlignment="1">
      <alignment horizontal="left" vertical="center"/>
    </xf>
    <xf numFmtId="0" fontId="11" fillId="4" borderId="0" xfId="0" applyFont="1" applyFill="1" applyAlignment="1">
      <alignment horizontal="left" vertical="center"/>
    </xf>
    <xf numFmtId="0" fontId="18" fillId="5" borderId="1" xfId="0" applyFont="1" applyFill="1" applyBorder="1"/>
    <xf numFmtId="1" fontId="0" fillId="0" borderId="0" xfId="0" applyNumberFormat="1"/>
    <xf numFmtId="1" fontId="28" fillId="0" borderId="1" xfId="1" applyNumberFormat="1" applyFont="1" applyFill="1" applyBorder="1"/>
    <xf numFmtId="0" fontId="29" fillId="0" borderId="1" xfId="1" applyFont="1" applyFill="1" applyBorder="1"/>
    <xf numFmtId="164" fontId="0" fillId="0" borderId="0" xfId="0" applyNumberFormat="1"/>
    <xf numFmtId="0" fontId="0" fillId="2" borderId="0" xfId="0" applyFill="1"/>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vertical="top"/>
    </xf>
    <xf numFmtId="0" fontId="24" fillId="0" borderId="0" xfId="0" applyFont="1" applyFill="1" applyBorder="1" applyAlignment="1" applyProtection="1">
      <alignment vertical="top"/>
    </xf>
    <xf numFmtId="0" fontId="26" fillId="0" borderId="0" xfId="0" applyFont="1" applyFill="1" applyBorder="1" applyAlignment="1" applyProtection="1">
      <alignment vertical="top"/>
    </xf>
    <xf numFmtId="0" fontId="31"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vertical="top"/>
    </xf>
    <xf numFmtId="0" fontId="17" fillId="0" borderId="1" xfId="0" applyFont="1" applyFill="1" applyBorder="1" applyAlignment="1" applyProtection="1">
      <alignment horizontal="center" vertical="center" wrapText="1"/>
    </xf>
    <xf numFmtId="0" fontId="38" fillId="7" borderId="0" xfId="0" applyFont="1" applyFill="1" applyBorder="1" applyProtection="1"/>
    <xf numFmtId="0" fontId="39" fillId="7" borderId="0" xfId="0" applyFont="1" applyFill="1" applyBorder="1" applyProtection="1"/>
    <xf numFmtId="0" fontId="10" fillId="0" borderId="0" xfId="2" applyFont="1"/>
    <xf numFmtId="0" fontId="10" fillId="5" borderId="0" xfId="2" applyFont="1" applyFill="1"/>
    <xf numFmtId="0" fontId="10" fillId="8" borderId="0" xfId="2" applyFont="1" applyFill="1"/>
    <xf numFmtId="0" fontId="10" fillId="0" borderId="1" xfId="0" applyFont="1" applyBorder="1"/>
    <xf numFmtId="0" fontId="0" fillId="2" borderId="1" xfId="0" applyFill="1" applyBorder="1"/>
    <xf numFmtId="165" fontId="10" fillId="0" borderId="1" xfId="2" applyNumberFormat="1" applyFont="1" applyBorder="1" applyAlignment="1">
      <alignment horizontal="left"/>
    </xf>
    <xf numFmtId="0" fontId="0" fillId="0" borderId="0" xfId="0" applyAlignment="1">
      <alignment wrapText="1"/>
    </xf>
    <xf numFmtId="0" fontId="47" fillId="0" borderId="0" xfId="3"/>
    <xf numFmtId="0" fontId="50" fillId="9" borderId="1" xfId="0" applyFont="1" applyFill="1" applyBorder="1" applyAlignment="1">
      <alignment horizontal="center" vertical="center" wrapText="1"/>
    </xf>
    <xf numFmtId="0" fontId="50" fillId="0" borderId="0" xfId="0" applyFont="1" applyAlignment="1">
      <alignment wrapText="1"/>
    </xf>
    <xf numFmtId="0" fontId="50" fillId="0" borderId="0" xfId="0" applyFont="1" applyAlignment="1">
      <alignment vertical="top"/>
    </xf>
    <xf numFmtId="0" fontId="52" fillId="10" borderId="1" xfId="0" applyFont="1" applyFill="1" applyBorder="1" applyAlignment="1">
      <alignment horizontal="center" vertical="center"/>
    </xf>
    <xf numFmtId="0" fontId="0" fillId="0" borderId="1" xfId="0" applyBorder="1" applyAlignment="1">
      <alignment horizontal="center" vertical="center"/>
    </xf>
    <xf numFmtId="0" fontId="5" fillId="5" borderId="1" xfId="0" applyFont="1" applyFill="1" applyBorder="1" applyAlignment="1" applyProtection="1">
      <alignment horizontal="left" vertical="top"/>
      <protection hidden="1"/>
    </xf>
    <xf numFmtId="0" fontId="6" fillId="0" borderId="1" xfId="0" applyFont="1" applyFill="1" applyBorder="1" applyAlignment="1" applyProtection="1">
      <alignment horizontal="left" vertical="center"/>
      <protection hidden="1"/>
    </xf>
    <xf numFmtId="0" fontId="6" fillId="0" borderId="6" xfId="0" applyFont="1" applyFill="1" applyBorder="1" applyAlignment="1" applyProtection="1">
      <alignment vertical="center"/>
    </xf>
    <xf numFmtId="0" fontId="5" fillId="5" borderId="3" xfId="0" applyFont="1" applyFill="1" applyBorder="1" applyAlignment="1" applyProtection="1">
      <alignment vertical="top"/>
      <protection hidden="1"/>
    </xf>
    <xf numFmtId="0" fontId="6" fillId="0" borderId="3" xfId="0" applyFont="1" applyFill="1" applyBorder="1" applyAlignment="1" applyProtection="1">
      <alignment horizontal="left" vertical="center"/>
      <protection hidden="1"/>
    </xf>
    <xf numFmtId="0" fontId="5" fillId="5" borderId="1" xfId="0" applyFont="1" applyFill="1" applyBorder="1" applyAlignment="1" applyProtection="1">
      <alignment vertical="top"/>
      <protection hidden="1"/>
    </xf>
    <xf numFmtId="0" fontId="6" fillId="0" borderId="2" xfId="0" applyFont="1" applyFill="1" applyBorder="1" applyAlignment="1" applyProtection="1">
      <alignment vertical="center"/>
    </xf>
    <xf numFmtId="0" fontId="42" fillId="0" borderId="1" xfId="0" applyFont="1" applyBorder="1" applyAlignment="1"/>
    <xf numFmtId="0" fontId="5" fillId="10" borderId="1" xfId="0" applyFont="1" applyFill="1" applyBorder="1" applyAlignment="1" applyProtection="1">
      <alignment horizontal="left" vertical="top"/>
      <protection hidden="1"/>
    </xf>
    <xf numFmtId="0" fontId="45" fillId="0" borderId="1" xfId="0" applyFont="1" applyFill="1" applyBorder="1" applyAlignment="1" applyProtection="1">
      <alignment horizontal="left" vertical="center"/>
      <protection hidden="1"/>
    </xf>
    <xf numFmtId="0" fontId="42" fillId="0" borderId="1" xfId="0" applyFont="1" applyFill="1" applyBorder="1" applyAlignment="1" applyProtection="1">
      <alignment horizontal="left" vertical="center"/>
      <protection hidden="1"/>
    </xf>
    <xf numFmtId="0" fontId="36" fillId="0" borderId="1" xfId="0" applyFont="1" applyBorder="1" applyAlignment="1"/>
    <xf numFmtId="0" fontId="14" fillId="0" borderId="1" xfId="0" applyFont="1" applyBorder="1" applyAlignment="1"/>
    <xf numFmtId="0" fontId="7" fillId="0" borderId="1"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5" fillId="10" borderId="1" xfId="0" applyFont="1" applyFill="1" applyBorder="1" applyAlignment="1" applyProtection="1">
      <alignment vertical="top"/>
      <protection hidden="1"/>
    </xf>
    <xf numFmtId="0" fontId="6" fillId="11" borderId="1" xfId="0" applyFont="1" applyFill="1" applyBorder="1" applyAlignment="1" applyProtection="1">
      <alignment horizontal="left" vertical="center"/>
      <protection hidden="1"/>
    </xf>
    <xf numFmtId="0" fontId="5" fillId="5" borderId="1" xfId="0" applyFont="1" applyFill="1" applyBorder="1" applyAlignment="1" applyProtection="1">
      <alignment horizontal="left" vertical="top" wrapText="1"/>
      <protection hidden="1"/>
    </xf>
    <xf numFmtId="0" fontId="6" fillId="11" borderId="1" xfId="0" applyFont="1" applyFill="1" applyBorder="1" applyAlignment="1" applyProtection="1">
      <alignment horizontal="left" vertical="center" wrapText="1"/>
      <protection hidden="1"/>
    </xf>
    <xf numFmtId="0" fontId="4" fillId="0" borderId="2" xfId="0" applyFont="1" applyFill="1" applyBorder="1" applyAlignment="1" applyProtection="1">
      <alignment vertical="center"/>
    </xf>
    <xf numFmtId="0" fontId="4" fillId="0" borderId="6" xfId="0" applyFont="1" applyFill="1" applyBorder="1" applyAlignment="1" applyProtection="1">
      <alignment vertical="center"/>
    </xf>
    <xf numFmtId="0" fontId="45" fillId="0" borderId="2" xfId="0" applyFont="1" applyFill="1" applyBorder="1" applyAlignment="1" applyProtection="1">
      <alignment vertical="center"/>
    </xf>
    <xf numFmtId="0" fontId="45" fillId="0" borderId="6" xfId="0" applyFont="1" applyFill="1" applyBorder="1" applyAlignment="1" applyProtection="1">
      <alignment vertical="center"/>
    </xf>
    <xf numFmtId="0" fontId="0" fillId="0" borderId="1" xfId="0" applyBorder="1" applyAlignment="1">
      <alignment horizontal="left" vertical="center" wrapText="1"/>
    </xf>
    <xf numFmtId="0" fontId="48" fillId="0" borderId="1" xfId="4" applyBorder="1" applyAlignment="1" applyProtection="1">
      <alignment horizontal="left" vertical="center" wrapText="1"/>
    </xf>
    <xf numFmtId="0" fontId="0" fillId="0" borderId="0" xfId="0" applyAlignment="1">
      <alignment horizontal="center"/>
    </xf>
    <xf numFmtId="0" fontId="0" fillId="0" borderId="0" xfId="0" applyAlignment="1">
      <alignment horizontal="center" vertical="center"/>
    </xf>
    <xf numFmtId="0" fontId="50" fillId="12" borderId="1"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0" fillId="12" borderId="1" xfId="0" applyFill="1" applyBorder="1" applyAlignment="1">
      <alignment vertical="center"/>
    </xf>
    <xf numFmtId="0" fontId="0" fillId="12" borderId="1" xfId="0" applyFill="1" applyBorder="1" applyAlignment="1">
      <alignment horizontal="center" vertical="center"/>
    </xf>
    <xf numFmtId="1" fontId="18" fillId="12" borderId="1" xfId="0" applyNumberFormat="1" applyFont="1" applyFill="1" applyBorder="1" applyAlignment="1">
      <alignment horizontal="center" vertical="center" wrapText="1"/>
    </xf>
    <xf numFmtId="0" fontId="50" fillId="0" borderId="0" xfId="0" applyFont="1" applyAlignment="1">
      <alignment vertical="top"/>
    </xf>
    <xf numFmtId="0" fontId="55" fillId="0" borderId="0" xfId="0" applyFont="1"/>
    <xf numFmtId="0" fontId="56" fillId="13" borderId="1" xfId="0" applyFont="1" applyFill="1" applyBorder="1" applyAlignment="1">
      <alignment horizontal="center" vertical="center"/>
    </xf>
    <xf numFmtId="0" fontId="56" fillId="13" borderId="1" xfId="0" applyFont="1" applyFill="1" applyBorder="1" applyAlignment="1">
      <alignment horizontal="left" vertical="center"/>
    </xf>
    <xf numFmtId="0" fontId="14" fillId="0" borderId="0" xfId="0" applyFont="1"/>
    <xf numFmtId="0" fontId="56" fillId="14" borderId="1" xfId="0" applyFont="1" applyFill="1" applyBorder="1" applyAlignment="1">
      <alignment horizontal="center" vertical="center"/>
    </xf>
    <xf numFmtId="0" fontId="56" fillId="15" borderId="1" xfId="0" applyFont="1" applyFill="1" applyBorder="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left" vertical="top"/>
    </xf>
    <xf numFmtId="0" fontId="0" fillId="14" borderId="1" xfId="0" applyFill="1" applyBorder="1" applyAlignment="1">
      <alignment horizontal="center" vertical="center"/>
    </xf>
    <xf numFmtId="2" fontId="0" fillId="14" borderId="1" xfId="0" applyNumberFormat="1" applyFill="1" applyBorder="1" applyAlignment="1">
      <alignment horizontal="left" vertical="center"/>
    </xf>
    <xf numFmtId="2" fontId="0" fillId="14" borderId="1" xfId="0" applyNumberFormat="1" applyFill="1" applyBorder="1" applyAlignment="1">
      <alignment horizontal="right" vertical="center"/>
    </xf>
    <xf numFmtId="1" fontId="0" fillId="14" borderId="1" xfId="0" applyNumberFormat="1" applyFill="1" applyBorder="1" applyAlignment="1">
      <alignment horizontal="center" vertical="center"/>
    </xf>
    <xf numFmtId="0" fontId="0" fillId="15" borderId="1" xfId="0" applyFill="1" applyBorder="1" applyAlignment="1">
      <alignment horizontal="center" vertical="center"/>
    </xf>
    <xf numFmtId="2" fontId="0" fillId="15" borderId="1" xfId="0" applyNumberFormat="1" applyFill="1" applyBorder="1" applyAlignment="1">
      <alignment horizontal="right" vertical="center"/>
    </xf>
    <xf numFmtId="1" fontId="0" fillId="15" borderId="1" xfId="0" applyNumberFormat="1" applyFill="1" applyBorder="1" applyAlignment="1">
      <alignment horizontal="center" vertical="center"/>
    </xf>
    <xf numFmtId="2" fontId="0" fillId="15" borderId="1" xfId="0" applyNumberFormat="1" applyFill="1" applyBorder="1" applyAlignment="1">
      <alignment horizontal="left" vertical="center"/>
    </xf>
    <xf numFmtId="0" fontId="0" fillId="13" borderId="1" xfId="0" applyFill="1" applyBorder="1" applyAlignment="1">
      <alignment horizontal="center"/>
    </xf>
    <xf numFmtId="0" fontId="0" fillId="0" borderId="0" xfId="0" applyAlignment="1">
      <alignment horizontal="left"/>
    </xf>
    <xf numFmtId="0" fontId="56" fillId="16" borderId="1" xfId="0" applyFont="1" applyFill="1" applyBorder="1" applyAlignment="1">
      <alignment horizontal="center" vertical="center"/>
    </xf>
    <xf numFmtId="0" fontId="0" fillId="16" borderId="1" xfId="0" applyFill="1" applyBorder="1" applyAlignment="1">
      <alignment horizontal="center" vertical="center"/>
    </xf>
    <xf numFmtId="0" fontId="0" fillId="16" borderId="1" xfId="0" applyFill="1" applyBorder="1" applyAlignment="1">
      <alignment horizontal="left"/>
    </xf>
    <xf numFmtId="0" fontId="0" fillId="0" borderId="0" xfId="0" applyAlignment="1">
      <alignment horizontal="right"/>
    </xf>
    <xf numFmtId="0" fontId="50" fillId="0" borderId="0" xfId="0" applyFont="1" applyAlignment="1">
      <alignment vertical="top"/>
    </xf>
    <xf numFmtId="0" fontId="50" fillId="0" borderId="8" xfId="0" applyFont="1" applyBorder="1" applyAlignment="1">
      <alignment vertical="top"/>
    </xf>
    <xf numFmtId="0" fontId="68" fillId="0" borderId="0" xfId="0" applyFont="1" applyAlignment="1">
      <alignment horizontal="center"/>
    </xf>
    <xf numFmtId="0" fontId="69" fillId="0" borderId="0" xfId="0" applyFont="1" applyAlignment="1"/>
    <xf numFmtId="0" fontId="0" fillId="0" borderId="0" xfId="0" applyFont="1" applyAlignment="1"/>
    <xf numFmtId="0" fontId="29" fillId="0" borderId="0" xfId="0" applyFont="1" applyAlignment="1"/>
    <xf numFmtId="0" fontId="26" fillId="7" borderId="0" xfId="0" applyFont="1" applyFill="1" applyBorder="1" applyAlignment="1" applyProtection="1">
      <alignment vertical="center" wrapText="1"/>
    </xf>
    <xf numFmtId="0" fontId="26" fillId="0" borderId="0" xfId="0" applyFont="1" applyFill="1" applyBorder="1" applyAlignment="1" applyProtection="1">
      <alignment vertical="top" wrapText="1"/>
    </xf>
    <xf numFmtId="0" fontId="41" fillId="0" borderId="0" xfId="0" applyFont="1" applyFill="1" applyBorder="1" applyAlignment="1" applyProtection="1">
      <alignment horizontal="center" vertical="center" wrapText="1"/>
    </xf>
    <xf numFmtId="0" fontId="46" fillId="16" borderId="1" xfId="0" applyFont="1" applyFill="1" applyBorder="1" applyAlignment="1">
      <alignment horizontal="center" vertical="center"/>
    </xf>
    <xf numFmtId="0" fontId="46" fillId="13" borderId="1" xfId="0" applyFont="1" applyFill="1" applyBorder="1" applyAlignment="1">
      <alignment horizontal="center" vertical="center"/>
    </xf>
    <xf numFmtId="0" fontId="38" fillId="14" borderId="1" xfId="0" applyFont="1" applyFill="1" applyBorder="1" applyAlignment="1">
      <alignment horizontal="center" vertical="center"/>
    </xf>
    <xf numFmtId="2" fontId="0" fillId="16" borderId="1" xfId="0" applyNumberFormat="1" applyFill="1" applyBorder="1"/>
    <xf numFmtId="1" fontId="0" fillId="16" borderId="1" xfId="0" applyNumberFormat="1" applyFill="1" applyBorder="1"/>
    <xf numFmtId="1" fontId="18" fillId="14" borderId="1" xfId="0" applyNumberFormat="1" applyFont="1" applyFill="1" applyBorder="1" applyAlignment="1">
      <alignment horizontal="center" vertical="center"/>
    </xf>
    <xf numFmtId="2" fontId="18" fillId="15" borderId="1" xfId="0" applyNumberFormat="1" applyFont="1" applyFill="1" applyBorder="1" applyAlignment="1">
      <alignment horizontal="center" vertical="center"/>
    </xf>
    <xf numFmtId="2" fontId="18" fillId="14" borderId="1" xfId="0" applyNumberFormat="1" applyFont="1" applyFill="1" applyBorder="1" applyAlignment="1">
      <alignment horizontal="center" vertical="center"/>
    </xf>
    <xf numFmtId="0" fontId="14" fillId="14" borderId="1" xfId="0" applyFont="1" applyFill="1" applyBorder="1" applyAlignment="1">
      <alignment horizontal="center" vertical="center"/>
    </xf>
    <xf numFmtId="0" fontId="14" fillId="15" borderId="1" xfId="0" applyFont="1" applyFill="1" applyBorder="1" applyAlignment="1">
      <alignment horizontal="center" vertical="center"/>
    </xf>
    <xf numFmtId="0" fontId="14" fillId="13" borderId="1" xfId="0" applyFont="1" applyFill="1" applyBorder="1" applyAlignment="1">
      <alignment horizontal="center" vertical="center"/>
    </xf>
    <xf numFmtId="0" fontId="14" fillId="16" borderId="1" xfId="0" applyFont="1" applyFill="1" applyBorder="1" applyAlignment="1">
      <alignment horizontal="center" vertical="center"/>
    </xf>
    <xf numFmtId="0" fontId="18" fillId="16" borderId="1" xfId="0" applyFont="1" applyFill="1" applyBorder="1" applyAlignment="1">
      <alignment horizontal="center" vertical="center"/>
    </xf>
    <xf numFmtId="0" fontId="18" fillId="13" borderId="1" xfId="0" applyFont="1" applyFill="1" applyBorder="1" applyAlignment="1">
      <alignment horizontal="center" vertical="center"/>
    </xf>
    <xf numFmtId="2" fontId="50" fillId="0" borderId="1" xfId="0" applyNumberFormat="1" applyFont="1" applyBorder="1" applyAlignment="1">
      <alignment horizontal="right" vertical="center"/>
    </xf>
    <xf numFmtId="0" fontId="51" fillId="13" borderId="1" xfId="0" applyFont="1" applyFill="1" applyBorder="1" applyAlignment="1">
      <alignment horizontal="center" vertical="center"/>
    </xf>
    <xf numFmtId="0" fontId="51" fillId="16" borderId="1" xfId="0" applyFont="1" applyFill="1" applyBorder="1" applyAlignment="1">
      <alignment horizontal="center" vertical="center"/>
    </xf>
    <xf numFmtId="0" fontId="51" fillId="15" borderId="1" xfId="0" applyFont="1" applyFill="1" applyBorder="1" applyAlignment="1">
      <alignment horizontal="center" vertical="center"/>
    </xf>
    <xf numFmtId="0" fontId="51" fillId="0" borderId="1" xfId="0" applyFont="1" applyBorder="1" applyAlignment="1">
      <alignment horizontal="center" vertical="center"/>
    </xf>
    <xf numFmtId="0" fontId="51" fillId="14" borderId="1" xfId="0" applyFont="1" applyFill="1" applyBorder="1" applyAlignment="1">
      <alignment horizontal="center" vertical="center"/>
    </xf>
    <xf numFmtId="0" fontId="82" fillId="0" borderId="0" xfId="3" applyFont="1" applyFill="1" applyBorder="1" applyAlignment="1" applyProtection="1">
      <alignment horizontal="center" vertical="center"/>
    </xf>
    <xf numFmtId="0" fontId="80" fillId="0" borderId="0" xfId="0" applyFont="1" applyFill="1" applyBorder="1" applyAlignment="1" applyProtection="1">
      <alignment horizontal="center" vertical="center" wrapText="1"/>
    </xf>
    <xf numFmtId="0" fontId="78" fillId="0" borderId="1"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23" fillId="0" borderId="0" xfId="0" applyFont="1" applyFill="1" applyBorder="1" applyAlignment="1" applyProtection="1">
      <alignment vertical="center" wrapText="1"/>
    </xf>
    <xf numFmtId="0" fontId="4" fillId="0" borderId="1" xfId="0" applyFont="1" applyFill="1" applyBorder="1" applyAlignment="1" applyProtection="1">
      <alignment horizontal="right" vertical="center"/>
    </xf>
    <xf numFmtId="0" fontId="66" fillId="0" borderId="0" xfId="0" applyFont="1" applyFill="1" applyBorder="1" applyAlignment="1" applyProtection="1">
      <alignment vertical="center"/>
    </xf>
    <xf numFmtId="0" fontId="23" fillId="0" borderId="0" xfId="0" applyFont="1" applyFill="1" applyBorder="1" applyAlignment="1" applyProtection="1">
      <alignment horizontal="right" vertical="center"/>
    </xf>
    <xf numFmtId="0" fontId="5" fillId="0" borderId="7" xfId="0" applyFont="1" applyFill="1" applyBorder="1" applyAlignment="1" applyProtection="1">
      <alignment horizontal="right" vertical="center" wrapText="1"/>
    </xf>
    <xf numFmtId="0" fontId="6"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61" fillId="0" borderId="0" xfId="0" applyFont="1" applyFill="1" applyBorder="1" applyAlignment="1" applyProtection="1">
      <alignment horizontal="right" vertical="center"/>
    </xf>
    <xf numFmtId="0" fontId="6" fillId="0" borderId="0" xfId="0" applyFont="1" applyFill="1" applyBorder="1" applyAlignment="1" applyProtection="1">
      <alignment vertical="top" wrapText="1"/>
    </xf>
    <xf numFmtId="2" fontId="4" fillId="0" borderId="1" xfId="0" applyNumberFormat="1" applyFont="1" applyFill="1" applyBorder="1" applyAlignment="1" applyProtection="1">
      <alignment horizontal="center" vertical="center"/>
    </xf>
    <xf numFmtId="0" fontId="4" fillId="0" borderId="8" xfId="0" applyFont="1" applyFill="1" applyBorder="1" applyAlignment="1" applyProtection="1">
      <alignment vertical="top"/>
    </xf>
    <xf numFmtId="0" fontId="6" fillId="0" borderId="11" xfId="0" applyFont="1" applyFill="1" applyBorder="1" applyAlignment="1" applyProtection="1">
      <alignment vertical="top" wrapText="1"/>
    </xf>
    <xf numFmtId="0" fontId="47" fillId="0" borderId="3" xfId="3" applyFill="1" applyBorder="1" applyAlignment="1" applyProtection="1">
      <alignment horizontal="center" vertical="center" wrapText="1"/>
    </xf>
    <xf numFmtId="2" fontId="9" fillId="0" borderId="1" xfId="0" applyNumberFormat="1"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2" fillId="0" borderId="0" xfId="0" applyFont="1" applyFill="1" applyBorder="1" applyAlignment="1" applyProtection="1">
      <alignment vertical="top"/>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xf>
    <xf numFmtId="1" fontId="9" fillId="0" borderId="1"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20"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top"/>
    </xf>
    <xf numFmtId="0" fontId="9" fillId="0" borderId="1" xfId="0" applyFont="1" applyFill="1" applyBorder="1" applyAlignment="1" applyProtection="1">
      <alignment horizontal="center" vertical="top"/>
    </xf>
    <xf numFmtId="0" fontId="9" fillId="0" borderId="0" xfId="0" applyFont="1" applyFill="1" applyBorder="1" applyAlignment="1" applyProtection="1">
      <alignment vertical="center" wrapText="1"/>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left" vertical="top"/>
    </xf>
    <xf numFmtId="0" fontId="9" fillId="2" borderId="1" xfId="0" applyFont="1" applyFill="1" applyBorder="1" applyAlignment="1" applyProtection="1">
      <alignment horizontal="center" vertical="center"/>
    </xf>
    <xf numFmtId="1" fontId="4" fillId="0" borderId="0" xfId="0" applyNumberFormat="1" applyFont="1" applyFill="1" applyBorder="1" applyAlignment="1" applyProtection="1"/>
    <xf numFmtId="0" fontId="4" fillId="0" borderId="0" xfId="0" applyFont="1" applyFill="1" applyBorder="1" applyAlignment="1" applyProtection="1">
      <alignment horizontal="left" vertical="top"/>
    </xf>
    <xf numFmtId="1" fontId="4" fillId="0" borderId="0" xfId="0" applyNumberFormat="1" applyFont="1" applyFill="1" applyBorder="1" applyAlignment="1" applyProtection="1">
      <alignment vertical="top"/>
    </xf>
    <xf numFmtId="0" fontId="4" fillId="0" borderId="0" xfId="0" applyFont="1" applyFill="1" applyBorder="1" applyAlignment="1" applyProtection="1">
      <alignment horizontal="right" vertical="center"/>
    </xf>
    <xf numFmtId="0" fontId="4" fillId="0" borderId="8" xfId="0" applyFont="1" applyFill="1" applyBorder="1" applyAlignment="1" applyProtection="1">
      <alignment vertical="center"/>
    </xf>
    <xf numFmtId="0" fontId="4" fillId="0" borderId="7" xfId="0" applyFont="1" applyFill="1" applyBorder="1" applyAlignment="1" applyProtection="1">
      <alignment vertical="center"/>
    </xf>
    <xf numFmtId="0" fontId="9" fillId="0" borderId="0" xfId="0" applyFont="1" applyFill="1" applyBorder="1" applyAlignment="1" applyProtection="1">
      <alignment horizontal="left" vertical="center"/>
    </xf>
    <xf numFmtId="0" fontId="77" fillId="0" borderId="1" xfId="0" applyFont="1" applyBorder="1" applyAlignment="1" applyProtection="1">
      <alignment horizontal="center" vertical="center" wrapText="1"/>
      <protection locked="0"/>
    </xf>
    <xf numFmtId="0" fontId="77"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0" fontId="49" fillId="0" borderId="1" xfId="0" applyFont="1" applyBorder="1" applyAlignment="1" applyProtection="1">
      <alignment horizontal="left" vertical="center" wrapText="1"/>
      <protection locked="0"/>
    </xf>
    <xf numFmtId="0" fontId="5" fillId="0" borderId="7" xfId="0" applyFont="1" applyFill="1" applyBorder="1" applyAlignment="1" applyProtection="1">
      <alignment horizontal="right" vertical="center" wrapText="1"/>
    </xf>
    <xf numFmtId="0" fontId="47" fillId="0" borderId="1" xfId="3"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46" fillId="0" borderId="1" xfId="0" applyFont="1" applyBorder="1" applyAlignment="1" applyProtection="1">
      <alignment horizontal="left" vertical="center" wrapText="1"/>
      <protection locked="0"/>
    </xf>
    <xf numFmtId="0" fontId="48" fillId="0" borderId="1" xfId="4"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xf>
    <xf numFmtId="0" fontId="67" fillId="6" borderId="0" xfId="0" applyFont="1" applyFill="1" applyAlignment="1">
      <alignment horizontal="left" wrapText="1"/>
    </xf>
    <xf numFmtId="0" fontId="67" fillId="18" borderId="0" xfId="0" applyFont="1" applyFill="1" applyAlignment="1">
      <alignment horizontal="left" wrapText="1"/>
    </xf>
    <xf numFmtId="0" fontId="50" fillId="18" borderId="4" xfId="0" applyFont="1" applyFill="1" applyBorder="1" applyAlignment="1">
      <alignment horizontal="center" vertical="center" wrapText="1"/>
    </xf>
    <xf numFmtId="0" fontId="50" fillId="0" borderId="8" xfId="0" applyFont="1" applyFill="1" applyBorder="1" applyAlignment="1">
      <alignment vertical="top"/>
    </xf>
    <xf numFmtId="0" fontId="53" fillId="17" borderId="1" xfId="0" applyFont="1" applyFill="1" applyBorder="1" applyAlignment="1">
      <alignment horizontal="center" vertical="center" wrapText="1"/>
    </xf>
    <xf numFmtId="0" fontId="50" fillId="17" borderId="1" xfId="0" applyFont="1" applyFill="1" applyBorder="1" applyAlignment="1">
      <alignment horizontal="center" vertical="center" wrapText="1"/>
    </xf>
    <xf numFmtId="0" fontId="50" fillId="17" borderId="0" xfId="0" applyFont="1" applyFill="1" applyAlignment="1">
      <alignment vertical="top"/>
    </xf>
    <xf numFmtId="0" fontId="67" fillId="17" borderId="0" xfId="0" applyFont="1" applyFill="1" applyAlignment="1">
      <alignment horizontal="left" wrapText="1"/>
    </xf>
    <xf numFmtId="0" fontId="54" fillId="17" borderId="1" xfId="0" applyFont="1" applyFill="1" applyBorder="1" applyAlignment="1">
      <alignment horizontal="center" vertical="center" wrapText="1"/>
    </xf>
    <xf numFmtId="0" fontId="47" fillId="17" borderId="0" xfId="3" applyFill="1"/>
    <xf numFmtId="0" fontId="56" fillId="17" borderId="1" xfId="0" applyFont="1" applyFill="1" applyBorder="1" applyAlignment="1">
      <alignment horizontal="center" vertical="center" wrapText="1"/>
    </xf>
    <xf numFmtId="0" fontId="4" fillId="5" borderId="2" xfId="0" applyFont="1" applyFill="1" applyBorder="1" applyAlignment="1" applyProtection="1">
      <alignment vertical="center"/>
    </xf>
    <xf numFmtId="0" fontId="4" fillId="5" borderId="6" xfId="0" applyFont="1" applyFill="1" applyBorder="1" applyAlignment="1" applyProtection="1">
      <alignment horizontal="center" vertical="top"/>
    </xf>
    <xf numFmtId="0" fontId="7" fillId="0"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4" fillId="2" borderId="1" xfId="0" quotePrefix="1" applyFont="1" applyFill="1" applyBorder="1" applyAlignment="1" applyProtection="1">
      <alignment horizontal="center" vertical="center"/>
      <protection locked="0"/>
    </xf>
    <xf numFmtId="0" fontId="7" fillId="2" borderId="3" xfId="0" quotePrefix="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53" fillId="6" borderId="1"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9" fillId="2" borderId="1" xfId="0" applyFont="1" applyFill="1" applyBorder="1" applyAlignment="1" applyProtection="1">
      <alignment vertical="center" wrapText="1"/>
      <protection locked="0"/>
    </xf>
    <xf numFmtId="0" fontId="56" fillId="6" borderId="1" xfId="0" applyFont="1" applyFill="1" applyBorder="1" applyAlignment="1">
      <alignment horizontal="center" vertical="center" wrapText="1"/>
    </xf>
    <xf numFmtId="0" fontId="0" fillId="0" borderId="0" xfId="0" applyFill="1" applyBorder="1" applyAlignment="1"/>
    <xf numFmtId="0" fontId="0" fillId="0" borderId="8" xfId="0" applyBorder="1" applyAlignment="1" applyProtection="1"/>
    <xf numFmtId="0" fontId="4" fillId="0" borderId="8" xfId="0" applyFont="1" applyFill="1" applyBorder="1" applyAlignment="1" applyProtection="1">
      <alignment horizontal="center" vertical="center"/>
    </xf>
    <xf numFmtId="166" fontId="0" fillId="0" borderId="1" xfId="0" applyNumberFormat="1" applyBorder="1" applyAlignment="1" applyProtection="1">
      <alignment horizontal="center" vertical="center" wrapText="1"/>
      <protection locked="0"/>
    </xf>
    <xf numFmtId="0" fontId="10" fillId="0" borderId="0" xfId="2" applyFont="1" applyFill="1"/>
    <xf numFmtId="0" fontId="90" fillId="2" borderId="0" xfId="0" applyFont="1" applyFill="1"/>
    <xf numFmtId="1" fontId="90" fillId="2" borderId="1" xfId="0" applyNumberFormat="1" applyFont="1" applyFill="1" applyBorder="1"/>
    <xf numFmtId="1" fontId="91" fillId="2" borderId="1" xfId="0" applyNumberFormat="1" applyFont="1" applyFill="1" applyBorder="1"/>
    <xf numFmtId="0" fontId="90" fillId="0" borderId="0" xfId="0" applyFont="1"/>
    <xf numFmtId="0" fontId="91" fillId="0" borderId="0" xfId="2" applyFont="1"/>
    <xf numFmtId="0" fontId="90" fillId="0" borderId="1" xfId="0" applyFont="1" applyBorder="1"/>
    <xf numFmtId="1" fontId="91" fillId="0" borderId="1" xfId="2" applyNumberFormat="1" applyFont="1" applyBorder="1" applyAlignment="1">
      <alignment horizontal="left"/>
    </xf>
    <xf numFmtId="0" fontId="90" fillId="0" borderId="0" xfId="0" applyFont="1" applyBorder="1"/>
    <xf numFmtId="0" fontId="91" fillId="0" borderId="0" xfId="2" applyFont="1" applyFill="1"/>
    <xf numFmtId="0" fontId="90" fillId="0" borderId="1" xfId="0" applyFont="1" applyFill="1" applyBorder="1"/>
    <xf numFmtId="0" fontId="91" fillId="0" borderId="1" xfId="2" applyFont="1" applyBorder="1"/>
    <xf numFmtId="0" fontId="0" fillId="17" borderId="0" xfId="0" applyFill="1"/>
    <xf numFmtId="1" fontId="0" fillId="17" borderId="1" xfId="0" applyNumberFormat="1" applyFill="1" applyBorder="1"/>
    <xf numFmtId="1" fontId="10" fillId="17" borderId="1" xfId="0" applyNumberFormat="1" applyFont="1" applyFill="1" applyBorder="1"/>
    <xf numFmtId="0" fontId="10" fillId="17" borderId="0" xfId="2" applyFont="1" applyFill="1"/>
    <xf numFmtId="0" fontId="0" fillId="17" borderId="1" xfId="0" applyFill="1" applyBorder="1"/>
    <xf numFmtId="1" fontId="10" fillId="17" borderId="1" xfId="2" applyNumberFormat="1" applyFont="1" applyFill="1" applyBorder="1" applyAlignment="1">
      <alignment horizontal="left"/>
    </xf>
    <xf numFmtId="0" fontId="0" fillId="17" borderId="0" xfId="0" applyFill="1" applyBorder="1"/>
    <xf numFmtId="1" fontId="10" fillId="17" borderId="0" xfId="2" applyNumberFormat="1" applyFont="1" applyFill="1" applyBorder="1" applyAlignment="1">
      <alignment horizontal="left"/>
    </xf>
    <xf numFmtId="15" fontId="0" fillId="0" borderId="0" xfId="0" applyNumberFormat="1"/>
    <xf numFmtId="15" fontId="90" fillId="0" borderId="0" xfId="0" applyNumberFormat="1" applyFont="1"/>
    <xf numFmtId="0" fontId="0" fillId="0" borderId="14" xfId="0" applyFill="1" applyBorder="1" applyAlignment="1">
      <alignment horizontal="center" vertical="center"/>
    </xf>
    <xf numFmtId="0" fontId="47" fillId="0" borderId="1" xfId="3" applyBorder="1" applyAlignment="1" applyProtection="1">
      <alignment horizontal="left" vertical="center" wrapText="1"/>
      <protection locked="0"/>
    </xf>
    <xf numFmtId="0" fontId="6" fillId="0" borderId="6"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6" xfId="0" applyFont="1" applyFill="1" applyBorder="1" applyAlignment="1" applyProtection="1">
      <alignment horizontal="left" vertical="center"/>
      <protection hidden="1"/>
    </xf>
    <xf numFmtId="0" fontId="50" fillId="0" borderId="1" xfId="0" applyFont="1" applyBorder="1"/>
    <xf numFmtId="0" fontId="93"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0" fillId="0" borderId="1" xfId="2" applyFont="1" applyBorder="1"/>
    <xf numFmtId="0" fontId="96" fillId="0" borderId="0" xfId="2" applyFont="1"/>
    <xf numFmtId="0" fontId="46" fillId="0" borderId="1" xfId="0" applyFont="1" applyBorder="1"/>
    <xf numFmtId="0" fontId="96" fillId="5" borderId="0" xfId="2" applyFont="1" applyFill="1"/>
    <xf numFmtId="0" fontId="96" fillId="0" borderId="0" xfId="2" applyFont="1" applyFill="1"/>
    <xf numFmtId="0" fontId="90" fillId="0" borderId="0" xfId="0" applyFont="1" applyFill="1"/>
    <xf numFmtId="0" fontId="0" fillId="0" borderId="1" xfId="0" applyFont="1" applyBorder="1"/>
    <xf numFmtId="0" fontId="0" fillId="0" borderId="0" xfId="0" applyFont="1"/>
    <xf numFmtId="1" fontId="10" fillId="0" borderId="1" xfId="2" applyNumberFormat="1" applyFont="1" applyBorder="1" applyAlignment="1">
      <alignment horizontal="left"/>
    </xf>
    <xf numFmtId="0" fontId="55" fillId="0" borderId="1" xfId="0" applyFont="1" applyBorder="1"/>
    <xf numFmtId="0" fontId="0" fillId="0" borderId="1" xfId="0" applyFont="1" applyFill="1" applyBorder="1"/>
    <xf numFmtId="1" fontId="0" fillId="0" borderId="0" xfId="0" applyNumberFormat="1" applyFont="1" applyBorder="1"/>
    <xf numFmtId="0" fontId="0" fillId="0" borderId="0" xfId="0" applyFont="1" applyFill="1"/>
    <xf numFmtId="0" fontId="55" fillId="0" borderId="1" xfId="0" applyFont="1" applyFill="1" applyBorder="1"/>
    <xf numFmtId="0" fontId="0" fillId="0" borderId="0" xfId="0" applyFont="1" applyBorder="1"/>
    <xf numFmtId="1" fontId="0" fillId="0" borderId="0" xfId="0" applyNumberFormat="1" applyFont="1"/>
    <xf numFmtId="0" fontId="10" fillId="0" borderId="0" xfId="2" applyFont="1" applyBorder="1"/>
    <xf numFmtId="1" fontId="10" fillId="0" borderId="0" xfId="2" applyNumberFormat="1" applyFont="1" applyBorder="1" applyAlignment="1">
      <alignment horizontal="left"/>
    </xf>
    <xf numFmtId="1" fontId="0" fillId="0" borderId="1" xfId="0" applyNumberFormat="1" applyFont="1" applyBorder="1"/>
    <xf numFmtId="0" fontId="55" fillId="0" borderId="0" xfId="0" applyFont="1" applyBorder="1"/>
    <xf numFmtId="1" fontId="46" fillId="0" borderId="0" xfId="0" applyNumberFormat="1" applyFont="1" applyBorder="1"/>
    <xf numFmtId="0" fontId="46" fillId="0" borderId="0" xfId="0" applyFont="1"/>
    <xf numFmtId="1" fontId="91" fillId="0" borderId="1" xfId="2" applyNumberFormat="1" applyFont="1" applyFill="1" applyBorder="1" applyAlignment="1">
      <alignment horizontal="left"/>
    </xf>
    <xf numFmtId="1" fontId="96" fillId="0" borderId="1" xfId="2" applyNumberFormat="1" applyFont="1" applyBorder="1" applyAlignment="1">
      <alignment horizontal="left"/>
    </xf>
    <xf numFmtId="0" fontId="46" fillId="0" borderId="0" xfId="0" applyFont="1" applyFill="1"/>
    <xf numFmtId="0" fontId="46" fillId="0" borderId="1" xfId="0" applyFont="1" applyFill="1" applyBorder="1"/>
    <xf numFmtId="1" fontId="96" fillId="0" borderId="1" xfId="2" applyNumberFormat="1" applyFont="1" applyFill="1" applyBorder="1" applyAlignment="1">
      <alignment horizontal="left"/>
    </xf>
    <xf numFmtId="1" fontId="46" fillId="0" borderId="0" xfId="0" applyNumberFormat="1" applyFont="1" applyFill="1" applyBorder="1"/>
    <xf numFmtId="1" fontId="46" fillId="0" borderId="0" xfId="0" applyNumberFormat="1" applyFont="1" applyFill="1"/>
    <xf numFmtId="0" fontId="46" fillId="0" borderId="0" xfId="0" applyFont="1" applyFill="1" applyBorder="1"/>
    <xf numFmtId="0" fontId="91" fillId="0" borderId="1" xfId="2" applyFont="1" applyFill="1" applyBorder="1"/>
    <xf numFmtId="1" fontId="90" fillId="0" borderId="1" xfId="0" applyNumberFormat="1" applyFont="1" applyFill="1" applyBorder="1"/>
    <xf numFmtId="1"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right" vertical="center" wrapText="1"/>
      <protection locked="0"/>
    </xf>
    <xf numFmtId="0" fontId="47" fillId="0" borderId="1" xfId="3" applyFill="1" applyBorder="1" applyAlignment="1" applyProtection="1">
      <alignment horizontal="center" vertical="center" wrapText="1"/>
    </xf>
    <xf numFmtId="0" fontId="50" fillId="0" borderId="0" xfId="0" applyFont="1"/>
    <xf numFmtId="1" fontId="10" fillId="0" borderId="1" xfId="2" applyNumberFormat="1" applyFont="1" applyFill="1" applyBorder="1" applyAlignment="1">
      <alignment horizontal="left"/>
    </xf>
    <xf numFmtId="0" fontId="0" fillId="0" borderId="6" xfId="0" applyFont="1" applyFill="1" applyBorder="1"/>
    <xf numFmtId="0" fontId="90" fillId="0" borderId="6" xfId="0" applyFont="1" applyFill="1" applyBorder="1"/>
    <xf numFmtId="0" fontId="100" fillId="0" borderId="6" xfId="0" applyFont="1" applyFill="1" applyBorder="1"/>
    <xf numFmtId="0" fontId="21" fillId="0" borderId="13"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6" fillId="0" borderId="1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92" fillId="0" borderId="4" xfId="0" applyFont="1" applyFill="1" applyBorder="1" applyAlignment="1" applyProtection="1">
      <alignment horizontal="left" vertical="center" wrapText="1"/>
    </xf>
    <xf numFmtId="0" fontId="92" fillId="0" borderId="7" xfId="0" applyFont="1" applyFill="1" applyBorder="1" applyAlignment="1" applyProtection="1">
      <alignment horizontal="left" vertical="center" wrapText="1"/>
    </xf>
    <xf numFmtId="0" fontId="92" fillId="0" borderId="5"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right" vertical="center"/>
    </xf>
    <xf numFmtId="0" fontId="9" fillId="0" borderId="7"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9"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24" fillId="0" borderId="0" xfId="0" applyFont="1" applyFill="1" applyBorder="1" applyAlignment="1" applyProtection="1">
      <alignment horizontal="left" vertical="top"/>
    </xf>
    <xf numFmtId="0" fontId="85" fillId="0" borderId="0" xfId="0" applyFont="1" applyFill="1" applyBorder="1" applyAlignment="1" applyProtection="1">
      <alignment horizontal="center" vertical="top" wrapText="1"/>
    </xf>
    <xf numFmtId="0" fontId="47" fillId="0" borderId="2" xfId="3"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xf>
    <xf numFmtId="2" fontId="4" fillId="0" borderId="3" xfId="0" applyNumberFormat="1" applyFont="1" applyFill="1" applyBorder="1" applyAlignment="1" applyProtection="1">
      <alignment horizontal="center" vertical="center"/>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4" fillId="0" borderId="8" xfId="0" applyFont="1" applyFill="1" applyBorder="1" applyAlignment="1" applyProtection="1">
      <alignment horizontal="right" vertical="center"/>
    </xf>
    <xf numFmtId="0" fontId="4" fillId="0" borderId="11"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15" xfId="0" applyFont="1" applyFill="1" applyBorder="1" applyAlignment="1" applyProtection="1">
      <alignment horizontal="right" vertical="center"/>
    </xf>
    <xf numFmtId="0" fontId="42"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45" fillId="0" borderId="13" xfId="0" applyFont="1" applyFill="1" applyBorder="1" applyAlignment="1" applyProtection="1">
      <alignment horizontal="left" vertical="center" wrapText="1"/>
    </xf>
    <xf numFmtId="0" fontId="45" fillId="0" borderId="10" xfId="0" applyFont="1" applyFill="1" applyBorder="1" applyAlignment="1" applyProtection="1">
      <alignment horizontal="left" vertical="center" wrapText="1"/>
    </xf>
    <xf numFmtId="0" fontId="45" fillId="0" borderId="9" xfId="0" applyFont="1" applyFill="1" applyBorder="1" applyAlignment="1" applyProtection="1">
      <alignment horizontal="left" vertical="center" wrapText="1"/>
    </xf>
    <xf numFmtId="0" fontId="45" fillId="0" borderId="14"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0" fontId="45" fillId="0" borderId="12" xfId="0" applyFont="1" applyFill="1" applyBorder="1" applyAlignment="1" applyProtection="1">
      <alignment horizontal="left" vertical="center" wrapText="1"/>
    </xf>
    <xf numFmtId="0" fontId="45" fillId="0" borderId="8" xfId="0" applyFont="1" applyFill="1" applyBorder="1" applyAlignment="1" applyProtection="1">
      <alignment horizontal="left" vertical="center" wrapText="1"/>
    </xf>
    <xf numFmtId="0" fontId="45" fillId="0" borderId="11" xfId="0" applyFont="1" applyFill="1" applyBorder="1" applyAlignment="1" applyProtection="1">
      <alignment horizontal="left" vertical="center" wrapText="1"/>
    </xf>
    <xf numFmtId="0" fontId="4" fillId="6" borderId="1" xfId="0" applyFont="1" applyFill="1" applyBorder="1" applyAlignment="1" applyProtection="1">
      <alignment horizontal="center" vertical="top"/>
    </xf>
    <xf numFmtId="0" fontId="4" fillId="0" borderId="6"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top" wrapText="1"/>
    </xf>
    <xf numFmtId="0" fontId="79" fillId="2" borderId="1" xfId="0" applyFont="1" applyFill="1" applyBorder="1" applyAlignment="1" applyProtection="1">
      <alignment horizontal="left" vertical="top" wrapText="1"/>
    </xf>
    <xf numFmtId="0" fontId="21" fillId="6" borderId="1" xfId="0" applyFont="1" applyFill="1" applyBorder="1" applyAlignment="1" applyProtection="1">
      <alignment horizontal="center" vertical="center" wrapText="1"/>
    </xf>
    <xf numFmtId="0" fontId="47" fillId="0" borderId="6" xfId="3" applyFill="1"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6" borderId="2" xfId="0" applyFont="1" applyFill="1" applyBorder="1" applyAlignment="1" applyProtection="1">
      <alignment horizontal="left" vertical="top" wrapText="1"/>
    </xf>
    <xf numFmtId="0" fontId="6" fillId="6" borderId="6" xfId="0" applyFont="1" applyFill="1" applyBorder="1" applyAlignment="1" applyProtection="1">
      <alignment horizontal="left" vertical="top" wrapText="1"/>
    </xf>
    <xf numFmtId="0" fontId="6" fillId="6" borderId="3" xfId="0" applyFont="1" applyFill="1" applyBorder="1" applyAlignment="1" applyProtection="1">
      <alignment horizontal="left" vertical="top" wrapText="1"/>
    </xf>
    <xf numFmtId="0" fontId="6" fillId="6" borderId="2" xfId="0" applyFont="1" applyFill="1" applyBorder="1" applyAlignment="1" applyProtection="1">
      <alignment horizontal="center" vertical="top" wrapText="1"/>
    </xf>
    <xf numFmtId="0" fontId="6" fillId="6" borderId="6" xfId="0" applyFont="1" applyFill="1" applyBorder="1" applyAlignment="1" applyProtection="1">
      <alignment horizontal="center" vertical="top" wrapText="1"/>
    </xf>
    <xf numFmtId="0" fontId="6" fillId="6" borderId="3" xfId="0" applyFont="1" applyFill="1" applyBorder="1" applyAlignment="1" applyProtection="1">
      <alignment horizontal="center" vertical="top" wrapText="1"/>
    </xf>
    <xf numFmtId="0" fontId="6" fillId="0" borderId="12"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42" fillId="0" borderId="13" xfId="0" applyFont="1" applyFill="1" applyBorder="1" applyAlignment="1" applyProtection="1">
      <alignment horizontal="left" vertical="center" wrapText="1"/>
    </xf>
    <xf numFmtId="0" fontId="36" fillId="0" borderId="2"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wrapText="1"/>
    </xf>
    <xf numFmtId="0" fontId="36" fillId="0" borderId="3" xfId="0" applyFont="1" applyFill="1" applyBorder="1" applyAlignment="1" applyProtection="1">
      <alignment horizontal="center" vertical="center" wrapText="1"/>
    </xf>
    <xf numFmtId="0" fontId="79" fillId="2" borderId="1" xfId="0" applyFont="1" applyFill="1" applyBorder="1" applyAlignment="1" applyProtection="1">
      <alignment horizontal="left" vertical="center" wrapText="1"/>
    </xf>
    <xf numFmtId="0" fontId="79" fillId="6" borderId="1" xfId="0" applyFont="1" applyFill="1" applyBorder="1" applyAlignment="1" applyProtection="1">
      <alignment horizontal="left" vertical="center" wrapText="1"/>
    </xf>
    <xf numFmtId="0" fontId="78" fillId="0" borderId="1" xfId="0" applyFont="1" applyFill="1" applyBorder="1" applyAlignment="1" applyProtection="1">
      <alignment horizontal="center" vertical="center" wrapText="1"/>
    </xf>
    <xf numFmtId="0" fontId="79" fillId="6" borderId="13" xfId="0" applyFont="1" applyFill="1" applyBorder="1" applyAlignment="1" applyProtection="1">
      <alignment horizontal="left" vertical="center" wrapText="1"/>
    </xf>
    <xf numFmtId="0" fontId="79" fillId="6" borderId="10" xfId="0" applyFont="1" applyFill="1" applyBorder="1" applyAlignment="1" applyProtection="1">
      <alignment horizontal="left" vertical="center" wrapText="1"/>
    </xf>
    <xf numFmtId="0" fontId="79" fillId="6" borderId="9" xfId="0" applyFont="1" applyFill="1" applyBorder="1" applyAlignment="1" applyProtection="1">
      <alignment horizontal="left" vertical="center" wrapText="1"/>
    </xf>
    <xf numFmtId="0" fontId="79" fillId="6" borderId="14" xfId="0" applyFont="1" applyFill="1" applyBorder="1" applyAlignment="1" applyProtection="1">
      <alignment horizontal="left" vertical="center" wrapText="1"/>
    </xf>
    <xf numFmtId="0" fontId="79" fillId="6" borderId="0" xfId="0" applyFont="1" applyFill="1" applyBorder="1" applyAlignment="1" applyProtection="1">
      <alignment horizontal="left" vertical="center" wrapText="1"/>
    </xf>
    <xf numFmtId="0" fontId="79" fillId="6" borderId="15" xfId="0" applyFont="1" applyFill="1" applyBorder="1" applyAlignment="1" applyProtection="1">
      <alignment horizontal="left" vertical="center" wrapText="1"/>
    </xf>
    <xf numFmtId="0" fontId="79" fillId="6" borderId="12" xfId="0" applyFont="1" applyFill="1" applyBorder="1" applyAlignment="1" applyProtection="1">
      <alignment horizontal="left" vertical="center" wrapText="1"/>
    </xf>
    <xf numFmtId="0" fontId="79" fillId="6" borderId="8" xfId="0" applyFont="1" applyFill="1" applyBorder="1" applyAlignment="1" applyProtection="1">
      <alignment horizontal="left" vertical="center" wrapText="1"/>
    </xf>
    <xf numFmtId="0" fontId="79" fillId="6" borderId="11" xfId="0" applyFont="1" applyFill="1" applyBorder="1" applyAlignment="1" applyProtection="1">
      <alignment horizontal="left" vertical="center" wrapText="1"/>
    </xf>
    <xf numFmtId="0" fontId="78" fillId="0" borderId="2" xfId="0" applyFont="1" applyFill="1" applyBorder="1" applyAlignment="1" applyProtection="1">
      <alignment horizontal="center" vertical="center" wrapText="1"/>
    </xf>
    <xf numFmtId="0" fontId="78" fillId="0" borderId="6" xfId="0" applyFont="1" applyFill="1" applyBorder="1" applyAlignment="1" applyProtection="1">
      <alignment horizontal="center" vertical="center" wrapText="1"/>
    </xf>
    <xf numFmtId="0" fontId="78" fillId="0" borderId="3" xfId="0" applyFont="1" applyFill="1" applyBorder="1" applyAlignment="1" applyProtection="1">
      <alignment horizontal="center" vertical="center" wrapText="1"/>
    </xf>
    <xf numFmtId="0" fontId="79" fillId="2" borderId="4" xfId="0" applyFont="1" applyFill="1" applyBorder="1" applyAlignment="1" applyProtection="1">
      <alignment horizontal="left" vertical="center" wrapText="1"/>
    </xf>
    <xf numFmtId="0" fontId="79" fillId="2" borderId="5" xfId="0" applyFont="1" applyFill="1" applyBorder="1" applyAlignment="1" applyProtection="1">
      <alignment horizontal="left" vertical="center" wrapText="1"/>
    </xf>
    <xf numFmtId="0" fontId="37" fillId="0" borderId="10" xfId="0" applyFont="1" applyFill="1" applyBorder="1" applyAlignment="1" applyProtection="1">
      <alignment horizontal="right"/>
    </xf>
    <xf numFmtId="0" fontId="37" fillId="0" borderId="0" xfId="0" applyFont="1" applyFill="1" applyBorder="1" applyAlignment="1" applyProtection="1">
      <alignment horizontal="right"/>
    </xf>
    <xf numFmtId="0" fontId="79" fillId="2" borderId="7" xfId="0" applyFont="1" applyFill="1" applyBorder="1" applyAlignment="1" applyProtection="1">
      <alignment horizontal="left" vertical="center" wrapText="1"/>
    </xf>
    <xf numFmtId="0" fontId="79" fillId="6" borderId="4" xfId="0" applyFont="1" applyFill="1" applyBorder="1" applyAlignment="1" applyProtection="1">
      <alignment horizontal="left" vertical="center" wrapText="1"/>
    </xf>
    <xf numFmtId="0" fontId="79" fillId="6" borderId="7" xfId="0" applyFont="1" applyFill="1" applyBorder="1" applyAlignment="1" applyProtection="1">
      <alignment horizontal="left" vertical="center" wrapText="1"/>
    </xf>
    <xf numFmtId="0" fontId="79" fillId="6" borderId="5" xfId="0" applyFont="1" applyFill="1" applyBorder="1" applyAlignment="1" applyProtection="1">
      <alignment horizontal="left" vertical="center" wrapText="1"/>
    </xf>
    <xf numFmtId="0" fontId="81" fillId="0" borderId="0" xfId="3"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0" fillId="0" borderId="0" xfId="0" applyFont="1" applyFill="1" applyBorder="1" applyAlignment="1" applyProtection="1">
      <alignment horizontal="left" vertical="top" wrapText="1"/>
    </xf>
    <xf numFmtId="0" fontId="81" fillId="0" borderId="0" xfId="0" applyFont="1" applyFill="1" applyBorder="1" applyAlignment="1" applyProtection="1">
      <alignment horizontal="left" vertical="center" wrapText="1"/>
    </xf>
    <xf numFmtId="0" fontId="80" fillId="0" borderId="0" xfId="0" applyFont="1" applyFill="1" applyBorder="1" applyAlignment="1" applyProtection="1">
      <alignment horizontal="left" vertical="center" wrapText="1"/>
    </xf>
    <xf numFmtId="0" fontId="80" fillId="0" borderId="10" xfId="0" applyFont="1" applyFill="1" applyBorder="1" applyAlignment="1" applyProtection="1">
      <alignment horizontal="right"/>
    </xf>
    <xf numFmtId="0" fontId="78" fillId="0" borderId="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82" fillId="0" borderId="0" xfId="3" applyFont="1" applyFill="1" applyBorder="1" applyAlignment="1" applyProtection="1">
      <alignment horizontal="center" vertical="center" wrapText="1"/>
    </xf>
    <xf numFmtId="0" fontId="80" fillId="0" borderId="0" xfId="0" applyFont="1" applyFill="1" applyBorder="1" applyAlignment="1" applyProtection="1">
      <alignment horizontal="center" vertical="center" wrapText="1"/>
    </xf>
    <xf numFmtId="0" fontId="0" fillId="0" borderId="10" xfId="0" applyBorder="1" applyProtection="1"/>
    <xf numFmtId="0" fontId="81" fillId="0" borderId="0" xfId="0" applyFont="1" applyFill="1" applyBorder="1" applyAlignment="1" applyProtection="1">
      <alignment horizontal="right"/>
    </xf>
    <xf numFmtId="0" fontId="66" fillId="0" borderId="14" xfId="0" applyFont="1" applyFill="1" applyBorder="1" applyAlignment="1" applyProtection="1">
      <alignment horizontal="right" vertical="center"/>
    </xf>
    <xf numFmtId="0" fontId="66" fillId="0" borderId="0" xfId="0" applyFont="1" applyFill="1" applyBorder="1" applyAlignment="1" applyProtection="1">
      <alignment horizontal="right" vertical="center"/>
    </xf>
    <xf numFmtId="0" fontId="66" fillId="0" borderId="15" xfId="0" applyFont="1" applyFill="1" applyBorder="1" applyAlignment="1" applyProtection="1">
      <alignment horizontal="right" vertical="center"/>
    </xf>
    <xf numFmtId="0" fontId="23" fillId="0" borderId="12"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0" fontId="23" fillId="0" borderId="11"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xf>
    <xf numFmtId="0" fontId="23" fillId="0" borderId="1"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5" fillId="0" borderId="4" xfId="0" applyFont="1" applyFill="1" applyBorder="1" applyAlignment="1" applyProtection="1">
      <alignment horizontal="right" vertical="center" wrapText="1"/>
    </xf>
    <xf numFmtId="0" fontId="5" fillId="0" borderId="7" xfId="0" applyFont="1" applyFill="1" applyBorder="1" applyAlignment="1" applyProtection="1">
      <alignment horizontal="right" vertical="center" wrapText="1"/>
    </xf>
    <xf numFmtId="0" fontId="5" fillId="0" borderId="11" xfId="0" applyFont="1" applyFill="1" applyBorder="1" applyAlignment="1" applyProtection="1">
      <alignment horizontal="right" vertical="center" wrapText="1"/>
    </xf>
    <xf numFmtId="0" fontId="7" fillId="0" borderId="4"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6" fillId="18" borderId="4" xfId="0" applyFont="1" applyFill="1" applyBorder="1" applyAlignment="1" applyProtection="1">
      <alignment horizontal="center" vertical="top" wrapText="1"/>
    </xf>
    <xf numFmtId="0" fontId="6" fillId="18" borderId="5" xfId="0" applyFont="1" applyFill="1" applyBorder="1" applyAlignment="1" applyProtection="1">
      <alignment horizontal="center" vertical="top" wrapText="1"/>
    </xf>
    <xf numFmtId="0" fontId="41" fillId="0" borderId="1" xfId="0" applyFont="1" applyFill="1" applyBorder="1" applyAlignment="1" applyProtection="1">
      <alignment horizontal="center" vertical="top"/>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6" fillId="18" borderId="2" xfId="0" applyFont="1" applyFill="1" applyBorder="1" applyAlignment="1" applyProtection="1">
      <alignment horizontal="center" vertical="center" wrapText="1"/>
    </xf>
    <xf numFmtId="0" fontId="6" fillId="18" borderId="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top"/>
    </xf>
    <xf numFmtId="0" fontId="27" fillId="18" borderId="14" xfId="0" applyFont="1" applyFill="1" applyBorder="1" applyAlignment="1" applyProtection="1">
      <alignment horizontal="left" vertical="top" wrapText="1"/>
    </xf>
    <xf numFmtId="0" fontId="27" fillId="18" borderId="0" xfId="0" applyFont="1" applyFill="1" applyBorder="1" applyAlignment="1" applyProtection="1">
      <alignment horizontal="left" vertical="top" wrapText="1"/>
    </xf>
    <xf numFmtId="0" fontId="27" fillId="18" borderId="15" xfId="0" applyFont="1" applyFill="1" applyBorder="1" applyAlignment="1" applyProtection="1">
      <alignment horizontal="left" vertical="top" wrapText="1"/>
    </xf>
    <xf numFmtId="0" fontId="4" fillId="0" borderId="4" xfId="0" applyFont="1" applyFill="1" applyBorder="1" applyAlignment="1" applyProtection="1">
      <alignment horizontal="center" vertical="top"/>
    </xf>
    <xf numFmtId="0" fontId="4" fillId="0" borderId="7"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30" fillId="0" borderId="8" xfId="0" applyFont="1" applyFill="1" applyBorder="1" applyAlignment="1" applyProtection="1">
      <alignment horizontal="center" vertical="top"/>
    </xf>
    <xf numFmtId="0" fontId="30" fillId="0" borderId="11" xfId="0" applyFont="1" applyFill="1" applyBorder="1" applyAlignment="1" applyProtection="1">
      <alignment horizontal="center" vertical="top"/>
    </xf>
    <xf numFmtId="0" fontId="6" fillId="0" borderId="4"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16" fillId="0" borderId="10" xfId="0" applyFont="1" applyFill="1" applyBorder="1" applyAlignment="1" applyProtection="1">
      <alignment horizontal="center" vertical="center" wrapText="1"/>
    </xf>
    <xf numFmtId="0" fontId="6" fillId="18" borderId="2" xfId="0" applyFont="1" applyFill="1" applyBorder="1" applyAlignment="1" applyProtection="1">
      <alignment horizontal="left" vertical="top" wrapText="1"/>
    </xf>
    <xf numFmtId="0" fontId="6" fillId="18" borderId="6" xfId="0" applyFont="1" applyFill="1" applyBorder="1" applyAlignment="1" applyProtection="1">
      <alignment horizontal="left" vertical="top" wrapText="1"/>
    </xf>
    <xf numFmtId="0" fontId="6" fillId="18" borderId="3" xfId="0" applyFont="1" applyFill="1" applyBorder="1" applyAlignment="1" applyProtection="1">
      <alignment horizontal="left" vertical="top" wrapText="1"/>
    </xf>
    <xf numFmtId="0" fontId="4" fillId="18" borderId="1" xfId="0" applyFont="1" applyFill="1" applyBorder="1" applyAlignment="1" applyProtection="1">
      <alignment horizontal="center" vertical="top"/>
    </xf>
    <xf numFmtId="0" fontId="6" fillId="17" borderId="2" xfId="0" applyFont="1" applyFill="1" applyBorder="1" applyAlignment="1" applyProtection="1">
      <alignment horizontal="left" vertical="top" wrapText="1"/>
    </xf>
    <xf numFmtId="0" fontId="6" fillId="17" borderId="6" xfId="0" applyFont="1" applyFill="1" applyBorder="1" applyAlignment="1" applyProtection="1">
      <alignment horizontal="left" vertical="top" wrapText="1"/>
    </xf>
    <xf numFmtId="0" fontId="6" fillId="17" borderId="3" xfId="0" applyFont="1" applyFill="1" applyBorder="1" applyAlignment="1" applyProtection="1">
      <alignment horizontal="left" vertical="top" wrapText="1"/>
    </xf>
    <xf numFmtId="0" fontId="4" fillId="17" borderId="1" xfId="0" applyFont="1" applyFill="1" applyBorder="1" applyAlignment="1" applyProtection="1">
      <alignment horizontal="center" vertical="top"/>
    </xf>
    <xf numFmtId="0" fontId="5" fillId="17" borderId="13" xfId="0" applyFont="1" applyFill="1" applyBorder="1" applyAlignment="1" applyProtection="1">
      <alignment horizontal="center" vertical="center" wrapText="1"/>
    </xf>
    <xf numFmtId="0" fontId="5" fillId="17" borderId="9" xfId="0" applyFont="1" applyFill="1" applyBorder="1" applyAlignment="1" applyProtection="1">
      <alignment horizontal="center" vertical="center" wrapText="1"/>
    </xf>
    <xf numFmtId="0" fontId="5" fillId="17" borderId="14" xfId="0" applyFont="1" applyFill="1" applyBorder="1" applyAlignment="1" applyProtection="1">
      <alignment horizontal="center" vertical="center" wrapText="1"/>
    </xf>
    <xf numFmtId="0" fontId="5" fillId="17" borderId="15" xfId="0" applyFont="1" applyFill="1" applyBorder="1" applyAlignment="1" applyProtection="1">
      <alignment horizontal="center" vertical="center" wrapText="1"/>
    </xf>
    <xf numFmtId="0" fontId="5" fillId="17" borderId="12" xfId="0" applyFont="1" applyFill="1" applyBorder="1" applyAlignment="1" applyProtection="1">
      <alignment horizontal="center" vertical="center" wrapText="1"/>
    </xf>
    <xf numFmtId="0" fontId="5" fillId="17" borderId="11" xfId="0" applyFont="1" applyFill="1" applyBorder="1" applyAlignment="1" applyProtection="1">
      <alignment horizontal="center" vertical="center" wrapText="1"/>
    </xf>
    <xf numFmtId="0" fontId="4" fillId="17" borderId="2" xfId="0" applyFont="1" applyFill="1" applyBorder="1" applyAlignment="1" applyProtection="1">
      <alignment horizontal="center" vertical="top"/>
    </xf>
    <xf numFmtId="0" fontId="4" fillId="17" borderId="6" xfId="0" applyFont="1" applyFill="1" applyBorder="1" applyAlignment="1" applyProtection="1">
      <alignment horizontal="center" vertical="top"/>
    </xf>
    <xf numFmtId="0" fontId="4" fillId="17" borderId="3" xfId="0" applyFont="1" applyFill="1" applyBorder="1" applyAlignment="1" applyProtection="1">
      <alignment horizontal="center" vertical="top"/>
    </xf>
    <xf numFmtId="0" fontId="47" fillId="0" borderId="1" xfId="3"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6" fillId="17" borderId="1" xfId="0" applyFont="1" applyFill="1" applyBorder="1" applyAlignment="1" applyProtection="1">
      <alignment horizontal="left" vertical="top" wrapText="1"/>
    </xf>
    <xf numFmtId="0" fontId="36" fillId="0" borderId="4" xfId="0" applyFont="1" applyFill="1" applyBorder="1" applyAlignment="1" applyProtection="1">
      <alignment horizontal="left" vertical="center" wrapText="1"/>
    </xf>
    <xf numFmtId="0" fontId="36" fillId="0" borderId="7"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5" fillId="18" borderId="12" xfId="0" applyFont="1" applyFill="1" applyBorder="1" applyAlignment="1" applyProtection="1">
      <alignment horizontal="left" vertical="top" wrapText="1"/>
    </xf>
    <xf numFmtId="0" fontId="5" fillId="18" borderId="8" xfId="0" applyFont="1" applyFill="1" applyBorder="1" applyAlignment="1" applyProtection="1">
      <alignment horizontal="left" vertical="top" wrapText="1"/>
    </xf>
    <xf numFmtId="0" fontId="5" fillId="18" borderId="11" xfId="0" applyFont="1" applyFill="1" applyBorder="1" applyAlignment="1" applyProtection="1">
      <alignment horizontal="left" vertical="top" wrapText="1"/>
    </xf>
    <xf numFmtId="0" fontId="5" fillId="18" borderId="1" xfId="0" applyFont="1" applyFill="1" applyBorder="1" applyAlignment="1" applyProtection="1">
      <alignment horizontal="center" vertical="center" wrapText="1"/>
    </xf>
    <xf numFmtId="0" fontId="16" fillId="0" borderId="10" xfId="0" applyFont="1" applyFill="1" applyBorder="1" applyAlignment="1" applyProtection="1">
      <alignment horizontal="center" wrapText="1"/>
    </xf>
    <xf numFmtId="0" fontId="4" fillId="0" borderId="10" xfId="0" applyFont="1" applyFill="1" applyBorder="1" applyAlignment="1" applyProtection="1">
      <alignment horizontal="center"/>
    </xf>
    <xf numFmtId="0" fontId="5" fillId="0" borderId="1" xfId="0" applyFont="1" applyFill="1" applyBorder="1" applyAlignment="1" applyProtection="1">
      <alignment horizontal="left" vertical="center" wrapText="1"/>
    </xf>
    <xf numFmtId="0" fontId="5" fillId="18" borderId="13" xfId="0" applyFont="1" applyFill="1" applyBorder="1" applyAlignment="1" applyProtection="1">
      <alignment horizontal="left" vertical="top" wrapText="1"/>
    </xf>
    <xf numFmtId="0" fontId="5" fillId="18" borderId="10" xfId="0" applyFont="1" applyFill="1" applyBorder="1" applyAlignment="1" applyProtection="1">
      <alignment horizontal="left" vertical="top" wrapText="1"/>
    </xf>
    <xf numFmtId="0" fontId="5" fillId="18" borderId="9" xfId="0" applyFont="1" applyFill="1" applyBorder="1" applyAlignment="1" applyProtection="1">
      <alignment horizontal="left" vertical="top" wrapText="1"/>
    </xf>
    <xf numFmtId="0" fontId="4" fillId="17" borderId="13" xfId="0" applyFont="1" applyFill="1" applyBorder="1" applyAlignment="1" applyProtection="1">
      <alignment horizontal="center" vertical="top"/>
    </xf>
    <xf numFmtId="0" fontId="4" fillId="17" borderId="14" xfId="0" applyFont="1" applyFill="1" applyBorder="1" applyAlignment="1" applyProtection="1">
      <alignment horizontal="center" vertical="top"/>
    </xf>
    <xf numFmtId="1" fontId="16" fillId="0" borderId="0" xfId="0" applyNumberFormat="1" applyFont="1" applyFill="1" applyBorder="1" applyAlignment="1" applyProtection="1">
      <alignment horizontal="center" vertical="center" wrapText="1"/>
    </xf>
    <xf numFmtId="0" fontId="7" fillId="17" borderId="2" xfId="0" applyFont="1" applyFill="1" applyBorder="1" applyAlignment="1" applyProtection="1">
      <alignment horizontal="center" vertical="top"/>
    </xf>
    <xf numFmtId="0" fontId="7" fillId="17" borderId="6" xfId="0" applyFont="1" applyFill="1" applyBorder="1" applyAlignment="1" applyProtection="1">
      <alignment horizontal="center" vertical="top"/>
    </xf>
    <xf numFmtId="0" fontId="7" fillId="17" borderId="3" xfId="0" applyFont="1" applyFill="1" applyBorder="1" applyAlignment="1" applyProtection="1">
      <alignment horizontal="center" vertical="top"/>
    </xf>
    <xf numFmtId="0" fontId="7" fillId="17" borderId="2" xfId="0" applyFont="1" applyFill="1" applyBorder="1" applyAlignment="1" applyProtection="1">
      <alignment horizontal="left" vertical="top" wrapText="1"/>
    </xf>
    <xf numFmtId="0" fontId="7" fillId="17" borderId="6" xfId="0" applyFont="1" applyFill="1" applyBorder="1" applyAlignment="1" applyProtection="1">
      <alignment horizontal="left" vertical="top" wrapText="1"/>
    </xf>
    <xf numFmtId="0" fontId="7" fillId="17" borderId="3" xfId="0" applyFont="1" applyFill="1" applyBorder="1" applyAlignment="1" applyProtection="1">
      <alignment horizontal="left" vertical="top" wrapText="1"/>
    </xf>
    <xf numFmtId="0" fontId="95"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9" xfId="0" applyFont="1" applyFill="1" applyBorder="1" applyAlignment="1" applyProtection="1">
      <alignment horizontal="left" vertical="center" wrapText="1"/>
    </xf>
    <xf numFmtId="0" fontId="36" fillId="0" borderId="14"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5"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6" fillId="0" borderId="8" xfId="0" applyFont="1" applyFill="1" applyBorder="1" applyAlignment="1" applyProtection="1">
      <alignment horizontal="left" vertical="center" wrapText="1"/>
    </xf>
    <xf numFmtId="0" fontId="36" fillId="0" borderId="11" xfId="0" applyFont="1" applyFill="1" applyBorder="1" applyAlignment="1" applyProtection="1">
      <alignment horizontal="left" vertical="center" wrapText="1"/>
    </xf>
    <xf numFmtId="0" fontId="6" fillId="5" borderId="4" xfId="0" applyFont="1" applyFill="1" applyBorder="1" applyAlignment="1" applyProtection="1">
      <alignment horizontal="center" vertical="top" wrapText="1"/>
    </xf>
    <xf numFmtId="0" fontId="6" fillId="5" borderId="5" xfId="0" applyFont="1" applyFill="1" applyBorder="1" applyAlignment="1" applyProtection="1">
      <alignment horizontal="center" vertical="top" wrapText="1"/>
    </xf>
    <xf numFmtId="1" fontId="22" fillId="0" borderId="4" xfId="0" applyNumberFormat="1" applyFont="1" applyFill="1" applyBorder="1" applyAlignment="1" applyProtection="1">
      <alignment horizontal="center" vertical="center"/>
    </xf>
    <xf numFmtId="0" fontId="5" fillId="17" borderId="13" xfId="0" applyFont="1" applyFill="1" applyBorder="1" applyAlignment="1" applyProtection="1">
      <alignment horizontal="left" vertical="center" wrapText="1"/>
    </xf>
    <xf numFmtId="0" fontId="5" fillId="17" borderId="10" xfId="0" applyFont="1" applyFill="1" applyBorder="1" applyAlignment="1" applyProtection="1">
      <alignment horizontal="left" vertical="center" wrapText="1"/>
    </xf>
    <xf numFmtId="0" fontId="5" fillId="17" borderId="9" xfId="0" applyFont="1" applyFill="1" applyBorder="1" applyAlignment="1" applyProtection="1">
      <alignment horizontal="left" vertical="center" wrapText="1"/>
    </xf>
    <xf numFmtId="0" fontId="94" fillId="0" borderId="4" xfId="0" applyFont="1" applyFill="1" applyBorder="1" applyAlignment="1" applyProtection="1">
      <alignment horizontal="right" vertical="center"/>
    </xf>
    <xf numFmtId="0" fontId="94" fillId="0" borderId="7" xfId="0" applyFont="1" applyFill="1" applyBorder="1" applyAlignment="1" applyProtection="1">
      <alignment horizontal="right" vertical="center"/>
    </xf>
    <xf numFmtId="0" fontId="94" fillId="0" borderId="8" xfId="0" applyFont="1" applyFill="1" applyBorder="1" applyAlignment="1" applyProtection="1">
      <alignment horizontal="right" vertical="center"/>
    </xf>
    <xf numFmtId="0" fontId="94" fillId="0" borderId="11" xfId="0" applyFont="1" applyFill="1" applyBorder="1" applyAlignment="1" applyProtection="1">
      <alignment horizontal="right" vertical="center"/>
    </xf>
    <xf numFmtId="0" fontId="22" fillId="2" borderId="4"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1" fontId="22" fillId="2" borderId="4" xfId="0" applyNumberFormat="1" applyFont="1" applyFill="1" applyBorder="1" applyAlignment="1" applyProtection="1">
      <alignment horizontal="center" vertical="center"/>
      <protection locked="0"/>
    </xf>
    <xf numFmtId="0" fontId="5" fillId="5" borderId="4" xfId="0" applyFont="1" applyFill="1" applyBorder="1" applyAlignment="1" applyProtection="1">
      <alignment horizontal="left" vertical="top" wrapText="1"/>
    </xf>
    <xf numFmtId="0" fontId="5" fillId="5" borderId="7" xfId="0" applyFont="1" applyFill="1" applyBorder="1" applyAlignment="1" applyProtection="1">
      <alignment horizontal="left" vertical="top" wrapText="1"/>
    </xf>
    <xf numFmtId="0" fontId="27" fillId="5" borderId="4" xfId="0" applyFont="1" applyFill="1" applyBorder="1" applyAlignment="1" applyProtection="1">
      <alignment horizontal="left" vertical="top" wrapText="1"/>
    </xf>
    <xf numFmtId="0" fontId="27" fillId="5" borderId="7" xfId="0" applyFont="1" applyFill="1" applyBorder="1" applyAlignment="1" applyProtection="1">
      <alignment horizontal="left" vertical="top" wrapText="1"/>
    </xf>
    <xf numFmtId="0" fontId="27" fillId="5" borderId="5" xfId="0" applyFont="1" applyFill="1" applyBorder="1" applyAlignment="1" applyProtection="1">
      <alignment horizontal="left" vertical="top" wrapText="1"/>
    </xf>
    <xf numFmtId="0" fontId="5" fillId="5" borderId="13" xfId="0" applyFont="1" applyFill="1" applyBorder="1" applyAlignment="1" applyProtection="1">
      <alignment horizontal="center" vertical="center" wrapText="1"/>
    </xf>
    <xf numFmtId="0" fontId="0" fillId="5" borderId="9" xfId="0" applyFill="1" applyBorder="1" applyProtection="1"/>
    <xf numFmtId="0" fontId="0" fillId="5" borderId="14" xfId="0" applyFill="1" applyBorder="1" applyProtection="1"/>
    <xf numFmtId="0" fontId="0" fillId="5" borderId="15" xfId="0" applyFill="1" applyBorder="1" applyProtection="1"/>
    <xf numFmtId="0" fontId="0" fillId="5" borderId="12" xfId="0" applyFill="1" applyBorder="1" applyProtection="1"/>
    <xf numFmtId="0" fontId="0" fillId="5" borderId="11" xfId="0" applyFill="1" applyBorder="1" applyProtection="1"/>
    <xf numFmtId="0" fontId="5" fillId="5" borderId="4"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4" fillId="5" borderId="6" xfId="0" applyFont="1" applyFill="1" applyBorder="1" applyAlignment="1" applyProtection="1">
      <alignment horizontal="center" vertical="top"/>
    </xf>
    <xf numFmtId="0" fontId="4" fillId="5" borderId="3" xfId="0" applyFont="1" applyFill="1" applyBorder="1" applyAlignment="1" applyProtection="1">
      <alignment horizontal="center" vertical="top"/>
    </xf>
    <xf numFmtId="0" fontId="6" fillId="5" borderId="2" xfId="0" applyFont="1" applyFill="1" applyBorder="1" applyAlignment="1" applyProtection="1">
      <alignment horizontal="left" vertical="top" wrapText="1"/>
    </xf>
    <xf numFmtId="0" fontId="6" fillId="5" borderId="6" xfId="0" applyFont="1" applyFill="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4" fillId="5" borderId="2" xfId="0" applyFont="1" applyFill="1" applyBorder="1" applyAlignment="1" applyProtection="1">
      <alignment horizontal="center" vertical="top"/>
    </xf>
    <xf numFmtId="0" fontId="4" fillId="0" borderId="0" xfId="0" applyFont="1" applyFill="1" applyBorder="1" applyAlignment="1" applyProtection="1">
      <alignment horizontal="right"/>
    </xf>
    <xf numFmtId="0" fontId="5" fillId="6" borderId="13"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13" xfId="0" applyFont="1" applyFill="1" applyBorder="1" applyAlignment="1" applyProtection="1">
      <alignment horizontal="left" vertical="top" wrapText="1"/>
    </xf>
    <xf numFmtId="0" fontId="5" fillId="6" borderId="10" xfId="0" applyFont="1" applyFill="1" applyBorder="1" applyAlignment="1" applyProtection="1">
      <alignment horizontal="left" vertical="top" wrapText="1"/>
    </xf>
    <xf numFmtId="0" fontId="5" fillId="6" borderId="9" xfId="0" applyFont="1" applyFill="1" applyBorder="1" applyAlignment="1" applyProtection="1">
      <alignment horizontal="left" vertical="top" wrapText="1"/>
    </xf>
    <xf numFmtId="0" fontId="6" fillId="6" borderId="4" xfId="0" applyFont="1" applyFill="1" applyBorder="1" applyAlignment="1" applyProtection="1">
      <alignment horizontal="center" vertical="top" wrapText="1"/>
    </xf>
    <xf numFmtId="0" fontId="6" fillId="6" borderId="5" xfId="0" applyFont="1" applyFill="1" applyBorder="1" applyAlignment="1" applyProtection="1">
      <alignment horizontal="center" vertical="top" wrapText="1"/>
    </xf>
    <xf numFmtId="0" fontId="5" fillId="17" borderId="12" xfId="0" applyFont="1" applyFill="1" applyBorder="1" applyAlignment="1" applyProtection="1">
      <alignment horizontal="left" vertical="top" wrapText="1"/>
    </xf>
    <xf numFmtId="0" fontId="5" fillId="17" borderId="8" xfId="0" applyFont="1" applyFill="1" applyBorder="1" applyAlignment="1" applyProtection="1">
      <alignment horizontal="left" vertical="top" wrapText="1"/>
    </xf>
    <xf numFmtId="0" fontId="5" fillId="17" borderId="11" xfId="0" applyFont="1" applyFill="1" applyBorder="1" applyAlignment="1" applyProtection="1">
      <alignment horizontal="left" vertical="top" wrapText="1"/>
    </xf>
    <xf numFmtId="0" fontId="97" fillId="0" borderId="13" xfId="0" applyFont="1" applyFill="1" applyBorder="1" applyAlignment="1" applyProtection="1">
      <alignment horizontal="left" vertical="center" wrapText="1"/>
    </xf>
    <xf numFmtId="0" fontId="97" fillId="0" borderId="10" xfId="0" applyFont="1" applyFill="1" applyBorder="1" applyAlignment="1" applyProtection="1">
      <alignment horizontal="left" vertical="center" wrapText="1"/>
    </xf>
    <xf numFmtId="0" fontId="97" fillId="0" borderId="9" xfId="0" applyFont="1" applyFill="1" applyBorder="1" applyAlignment="1" applyProtection="1">
      <alignment horizontal="left" vertical="center" wrapText="1"/>
    </xf>
    <xf numFmtId="0" fontId="97" fillId="0" borderId="14" xfId="0" applyFont="1" applyFill="1" applyBorder="1" applyAlignment="1" applyProtection="1">
      <alignment horizontal="left" vertical="center" wrapText="1"/>
    </xf>
    <xf numFmtId="0" fontId="97" fillId="0" borderId="0" xfId="0" applyFont="1" applyFill="1" applyBorder="1" applyAlignment="1" applyProtection="1">
      <alignment horizontal="left" vertical="center" wrapText="1"/>
    </xf>
    <xf numFmtId="0" fontId="97" fillId="0" borderId="15" xfId="0" applyFont="1" applyFill="1" applyBorder="1" applyAlignment="1" applyProtection="1">
      <alignment horizontal="left" vertical="center" wrapText="1"/>
    </xf>
    <xf numFmtId="0" fontId="97" fillId="0" borderId="12" xfId="0" applyFont="1" applyFill="1" applyBorder="1" applyAlignment="1" applyProtection="1">
      <alignment horizontal="left" vertical="center" wrapText="1"/>
    </xf>
    <xf numFmtId="0" fontId="97" fillId="0" borderId="8" xfId="0" applyFont="1" applyFill="1" applyBorder="1" applyAlignment="1" applyProtection="1">
      <alignment horizontal="left" vertical="center" wrapText="1"/>
    </xf>
    <xf numFmtId="0" fontId="97" fillId="0" borderId="11" xfId="0" applyFont="1" applyFill="1" applyBorder="1" applyAlignment="1" applyProtection="1">
      <alignment horizontal="left" vertical="center" wrapText="1"/>
    </xf>
    <xf numFmtId="0" fontId="21" fillId="17" borderId="2" xfId="0" applyFont="1" applyFill="1" applyBorder="1" applyAlignment="1" applyProtection="1">
      <alignment horizontal="center" vertical="center" wrapText="1"/>
    </xf>
    <xf numFmtId="0" fontId="21" fillId="17" borderId="3" xfId="0" applyFont="1" applyFill="1" applyBorder="1" applyAlignment="1" applyProtection="1">
      <alignment horizontal="center" vertical="center" wrapText="1"/>
    </xf>
    <xf numFmtId="0" fontId="6" fillId="17" borderId="2" xfId="0" applyFont="1" applyFill="1" applyBorder="1" applyAlignment="1" applyProtection="1">
      <alignment horizontal="center" vertical="center" wrapText="1"/>
    </xf>
    <xf numFmtId="0" fontId="6" fillId="17" borderId="3" xfId="0" applyFont="1" applyFill="1" applyBorder="1" applyAlignment="1" applyProtection="1">
      <alignment horizontal="center" vertical="center" wrapText="1"/>
    </xf>
    <xf numFmtId="0" fontId="16" fillId="18" borderId="2" xfId="0" applyFont="1" applyFill="1" applyBorder="1" applyAlignment="1" applyProtection="1">
      <alignment horizontal="center" vertical="center" wrapText="1"/>
    </xf>
    <xf numFmtId="0" fontId="16" fillId="18" borderId="6" xfId="0" applyFont="1" applyFill="1" applyBorder="1" applyAlignment="1" applyProtection="1">
      <alignment horizontal="center" vertical="center" wrapText="1"/>
    </xf>
    <xf numFmtId="0" fontId="16" fillId="18" borderId="3" xfId="0" applyFont="1" applyFill="1" applyBorder="1" applyAlignment="1" applyProtection="1">
      <alignment horizontal="center" vertical="center" wrapText="1"/>
    </xf>
    <xf numFmtId="0" fontId="4" fillId="6" borderId="2"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3" xfId="0" applyFont="1" applyFill="1" applyBorder="1" applyAlignment="1" applyProtection="1">
      <alignment horizontal="left" vertical="top" wrapText="1"/>
    </xf>
    <xf numFmtId="0" fontId="5" fillId="6" borderId="12" xfId="0" applyFont="1" applyFill="1" applyBorder="1" applyAlignment="1" applyProtection="1">
      <alignment horizontal="left" vertical="top" wrapText="1"/>
    </xf>
    <xf numFmtId="0" fontId="5" fillId="6" borderId="8" xfId="0" applyFont="1" applyFill="1" applyBorder="1" applyAlignment="1" applyProtection="1">
      <alignment horizontal="left" vertical="top" wrapText="1"/>
    </xf>
    <xf numFmtId="0" fontId="5" fillId="6" borderId="11" xfId="0" applyFont="1" applyFill="1" applyBorder="1" applyAlignment="1" applyProtection="1">
      <alignment horizontal="left" vertical="top" wrapText="1"/>
    </xf>
    <xf numFmtId="0" fontId="4" fillId="0" borderId="0"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27" fillId="6" borderId="14" xfId="0" applyFont="1" applyFill="1" applyBorder="1" applyAlignment="1" applyProtection="1">
      <alignment horizontal="left" vertical="top" wrapText="1"/>
    </xf>
    <xf numFmtId="0" fontId="27" fillId="6" borderId="0" xfId="0" applyFont="1" applyFill="1" applyBorder="1" applyAlignment="1" applyProtection="1">
      <alignment horizontal="left" vertical="top" wrapText="1"/>
    </xf>
    <xf numFmtId="0" fontId="27" fillId="6" borderId="15" xfId="0" applyFont="1" applyFill="1" applyBorder="1" applyAlignment="1" applyProtection="1">
      <alignment horizontal="left" vertical="top" wrapText="1"/>
    </xf>
    <xf numFmtId="0" fontId="6" fillId="17" borderId="4" xfId="0" applyFont="1" applyFill="1" applyBorder="1" applyAlignment="1" applyProtection="1">
      <alignment horizontal="center" vertical="top" wrapText="1"/>
    </xf>
    <xf numFmtId="0" fontId="6" fillId="17" borderId="7" xfId="0" applyFont="1" applyFill="1" applyBorder="1" applyAlignment="1" applyProtection="1">
      <alignment horizontal="center" vertical="top" wrapText="1"/>
    </xf>
    <xf numFmtId="0" fontId="6" fillId="17" borderId="5" xfId="0" applyFont="1" applyFill="1" applyBorder="1" applyAlignment="1" applyProtection="1">
      <alignment horizontal="center" vertical="top" wrapText="1"/>
    </xf>
    <xf numFmtId="0" fontId="40" fillId="17" borderId="2" xfId="0" applyFont="1" applyFill="1" applyBorder="1" applyAlignment="1" applyProtection="1">
      <alignment horizontal="center" vertical="center" wrapText="1"/>
    </xf>
    <xf numFmtId="0" fontId="40" fillId="17" borderId="3" xfId="0" applyFont="1" applyFill="1" applyBorder="1" applyAlignment="1" applyProtection="1">
      <alignment horizontal="center" vertical="center" wrapText="1"/>
    </xf>
    <xf numFmtId="0" fontId="6" fillId="17" borderId="4" xfId="0" applyFont="1" applyFill="1" applyBorder="1" applyAlignment="1" applyProtection="1">
      <alignment horizontal="center" vertical="center" wrapText="1"/>
    </xf>
    <xf numFmtId="0" fontId="6" fillId="17" borderId="5" xfId="0" applyFont="1" applyFill="1" applyBorder="1" applyAlignment="1" applyProtection="1">
      <alignment horizontal="center" vertical="center" wrapText="1"/>
    </xf>
    <xf numFmtId="0" fontId="27" fillId="17" borderId="14" xfId="0" applyFont="1" applyFill="1" applyBorder="1" applyAlignment="1" applyProtection="1">
      <alignment horizontal="left" vertical="top" wrapText="1"/>
    </xf>
    <xf numFmtId="0" fontId="27" fillId="17" borderId="0" xfId="0" applyFont="1" applyFill="1" applyBorder="1" applyAlignment="1" applyProtection="1">
      <alignment horizontal="left" vertical="top" wrapText="1"/>
    </xf>
    <xf numFmtId="0" fontId="27" fillId="17" borderId="15" xfId="0" applyFont="1" applyFill="1" applyBorder="1" applyAlignment="1" applyProtection="1">
      <alignment horizontal="left" vertical="top" wrapText="1"/>
    </xf>
    <xf numFmtId="0" fontId="75"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xf>
    <xf numFmtId="0" fontId="62" fillId="0" borderId="0" xfId="0" applyFont="1" applyFill="1" applyBorder="1" applyAlignment="1" applyProtection="1">
      <alignment horizontal="center" vertical="center"/>
    </xf>
    <xf numFmtId="1" fontId="62" fillId="0" borderId="0" xfId="0" applyNumberFormat="1" applyFont="1" applyFill="1" applyBorder="1" applyAlignment="1" applyProtection="1">
      <alignment horizontal="center" vertical="center"/>
    </xf>
    <xf numFmtId="0" fontId="63" fillId="0" borderId="0" xfId="0" applyFont="1" applyFill="1" applyBorder="1" applyAlignment="1" applyProtection="1">
      <alignment horizontal="right" vertical="center"/>
    </xf>
    <xf numFmtId="0" fontId="61" fillId="0" borderId="0" xfId="0" applyFont="1" applyFill="1" applyBorder="1" applyAlignment="1" applyProtection="1">
      <alignment horizontal="right" vertical="center"/>
    </xf>
    <xf numFmtId="0" fontId="26"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58" fillId="0" borderId="0" xfId="0" applyFont="1" applyFill="1" applyBorder="1" applyAlignment="1" applyProtection="1">
      <alignment horizontal="right"/>
    </xf>
    <xf numFmtId="0" fontId="16" fillId="0" borderId="14"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76"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top" wrapText="1"/>
    </xf>
    <xf numFmtId="0" fontId="72" fillId="0" borderId="0" xfId="0" applyFont="1" applyFill="1" applyBorder="1" applyAlignment="1" applyProtection="1">
      <alignment horizontal="left" vertical="center" wrapText="1"/>
    </xf>
    <xf numFmtId="0" fontId="71" fillId="0" borderId="0"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1" fontId="22" fillId="0" borderId="1" xfId="0" applyNumberFormat="1" applyFont="1" applyFill="1" applyBorder="1" applyAlignment="1" applyProtection="1">
      <alignment horizontal="center" vertical="center"/>
    </xf>
    <xf numFmtId="0" fontId="4" fillId="18" borderId="2" xfId="0" applyFont="1" applyFill="1" applyBorder="1" applyAlignment="1" applyProtection="1">
      <alignment horizontal="center" vertical="top"/>
    </xf>
    <xf numFmtId="0" fontId="4" fillId="18" borderId="6" xfId="0" applyFont="1" applyFill="1" applyBorder="1" applyAlignment="1" applyProtection="1">
      <alignment horizontal="center" vertical="top"/>
    </xf>
    <xf numFmtId="0" fontId="4" fillId="18" borderId="3" xfId="0" applyFont="1" applyFill="1" applyBorder="1" applyAlignment="1" applyProtection="1">
      <alignment horizontal="center" vertical="top"/>
    </xf>
    <xf numFmtId="1" fontId="41" fillId="0" borderId="1" xfId="0" applyNumberFormat="1"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0" fontId="76" fillId="0" borderId="13" xfId="0" applyFont="1" applyFill="1" applyBorder="1" applyAlignment="1" applyProtection="1">
      <alignment horizontal="center" vertical="center" wrapText="1"/>
    </xf>
    <xf numFmtId="0" fontId="76" fillId="0" borderId="14" xfId="0" applyFont="1" applyFill="1" applyBorder="1" applyAlignment="1" applyProtection="1">
      <alignment horizontal="center" vertical="center" wrapText="1"/>
    </xf>
    <xf numFmtId="0" fontId="76" fillId="0" borderId="12" xfId="0" applyFont="1" applyFill="1" applyBorder="1" applyAlignment="1" applyProtection="1">
      <alignment horizontal="center" vertical="center" wrapText="1"/>
    </xf>
    <xf numFmtId="0" fontId="5" fillId="0" borderId="13" xfId="0" applyFont="1" applyFill="1" applyBorder="1" applyAlignment="1" applyProtection="1">
      <alignment vertical="top" wrapText="1"/>
    </xf>
    <xf numFmtId="0" fontId="5" fillId="0" borderId="10" xfId="0" applyFont="1" applyFill="1" applyBorder="1" applyAlignment="1" applyProtection="1">
      <alignment vertical="top" wrapText="1"/>
    </xf>
    <xf numFmtId="0" fontId="5" fillId="0" borderId="9" xfId="0" applyFont="1" applyFill="1" applyBorder="1" applyAlignment="1" applyProtection="1">
      <alignment vertical="top" wrapText="1"/>
    </xf>
    <xf numFmtId="0" fontId="5" fillId="0" borderId="14"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15" xfId="0" applyFont="1" applyFill="1" applyBorder="1" applyAlignment="1" applyProtection="1">
      <alignment vertical="top" wrapText="1"/>
    </xf>
    <xf numFmtId="0" fontId="5" fillId="0" borderId="12"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11" xfId="0" applyFont="1" applyFill="1" applyBorder="1" applyAlignment="1" applyProtection="1">
      <alignment vertical="top" wrapText="1"/>
    </xf>
    <xf numFmtId="0" fontId="5" fillId="0" borderId="13"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64" fillId="0" borderId="3" xfId="0" applyFont="1" applyFill="1" applyBorder="1" applyAlignment="1" applyProtection="1">
      <alignment horizontal="left" vertical="top"/>
    </xf>
    <xf numFmtId="0" fontId="5" fillId="0" borderId="12"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2" fillId="0" borderId="13" xfId="0" applyFont="1" applyFill="1" applyBorder="1" applyAlignment="1" applyProtection="1">
      <alignment horizontal="left" vertical="top"/>
    </xf>
    <xf numFmtId="0" fontId="2" fillId="0" borderId="10" xfId="0"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23" fillId="0" borderId="0" xfId="0" applyFont="1" applyFill="1" applyBorder="1" applyAlignment="1" applyProtection="1">
      <alignment horizontal="right" vertical="center"/>
    </xf>
    <xf numFmtId="0" fontId="41" fillId="0" borderId="0" xfId="0" applyFont="1" applyFill="1" applyBorder="1" applyAlignment="1" applyProtection="1">
      <alignment horizontal="center" vertical="center"/>
    </xf>
    <xf numFmtId="1" fontId="41" fillId="0" borderId="0" xfId="0" applyNumberFormat="1" applyFont="1" applyFill="1" applyBorder="1" applyAlignment="1" applyProtection="1">
      <alignment horizontal="center" vertical="center"/>
    </xf>
    <xf numFmtId="0" fontId="50" fillId="15" borderId="4" xfId="0" applyFont="1" applyFill="1" applyBorder="1" applyAlignment="1">
      <alignment horizontal="center" vertical="center"/>
    </xf>
    <xf numFmtId="0" fontId="50" fillId="15" borderId="7" xfId="0" applyFont="1" applyFill="1" applyBorder="1" applyAlignment="1">
      <alignment horizontal="center" vertical="center"/>
    </xf>
    <xf numFmtId="0" fontId="50" fillId="15" borderId="5" xfId="0" applyFont="1" applyFill="1" applyBorder="1" applyAlignment="1">
      <alignment horizontal="center" vertical="center"/>
    </xf>
    <xf numFmtId="0" fontId="50" fillId="15" borderId="1" xfId="0" applyFont="1" applyFill="1" applyBorder="1" applyAlignment="1">
      <alignment horizontal="center" vertical="center"/>
    </xf>
    <xf numFmtId="0" fontId="0" fillId="13" borderId="1" xfId="0" applyFill="1" applyBorder="1" applyAlignment="1">
      <alignment horizontal="center" vertical="center"/>
    </xf>
    <xf numFmtId="0" fontId="18" fillId="13" borderId="2"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50" fillId="16" borderId="1" xfId="0" applyFont="1" applyFill="1" applyBorder="1" applyAlignment="1">
      <alignment horizontal="center" vertical="center"/>
    </xf>
    <xf numFmtId="0" fontId="50" fillId="13" borderId="1" xfId="0" applyFont="1" applyFill="1" applyBorder="1" applyAlignment="1">
      <alignment horizontal="center" vertical="center"/>
    </xf>
    <xf numFmtId="0" fontId="50" fillId="14" borderId="1" xfId="0" applyFont="1" applyFill="1" applyBorder="1" applyAlignment="1">
      <alignment horizontal="center" vertical="center"/>
    </xf>
    <xf numFmtId="0" fontId="50" fillId="14" borderId="4" xfId="0" applyFont="1" applyFill="1" applyBorder="1" applyAlignment="1">
      <alignment horizontal="center" vertical="center"/>
    </xf>
    <xf numFmtId="0" fontId="50" fillId="14" borderId="7" xfId="0" applyFont="1" applyFill="1" applyBorder="1" applyAlignment="1">
      <alignment horizontal="center" vertical="center"/>
    </xf>
    <xf numFmtId="0" fontId="50" fillId="14" borderId="5" xfId="0" applyFont="1" applyFill="1" applyBorder="1" applyAlignment="1">
      <alignment horizontal="center" vertical="center"/>
    </xf>
    <xf numFmtId="0" fontId="47" fillId="2" borderId="0" xfId="3" applyFill="1" applyAlignment="1">
      <alignment horizontal="center" vertical="center"/>
    </xf>
    <xf numFmtId="0" fontId="57" fillId="2" borderId="0" xfId="3" applyFont="1" applyFill="1" applyAlignment="1">
      <alignment horizontal="center" vertical="center"/>
    </xf>
    <xf numFmtId="0" fontId="57" fillId="2" borderId="8" xfId="3" applyFont="1" applyFill="1" applyBorder="1" applyAlignment="1">
      <alignment horizontal="center" vertical="center"/>
    </xf>
    <xf numFmtId="0" fontId="51" fillId="6" borderId="0" xfId="0" applyFont="1" applyFill="1" applyAlignment="1">
      <alignment horizontal="left" vertical="center" wrapText="1"/>
    </xf>
    <xf numFmtId="0" fontId="51" fillId="6" borderId="8" xfId="0" applyFont="1" applyFill="1" applyBorder="1" applyAlignment="1">
      <alignment horizontal="left" vertical="center" wrapText="1"/>
    </xf>
    <xf numFmtId="1" fontId="50" fillId="0" borderId="8" xfId="0" applyNumberFormat="1" applyFont="1" applyBorder="1" applyAlignment="1">
      <alignment horizontal="left" vertical="center"/>
    </xf>
    <xf numFmtId="0" fontId="67" fillId="6" borderId="0" xfId="0" applyFont="1" applyFill="1" applyAlignment="1">
      <alignment horizontal="left" wrapText="1"/>
    </xf>
    <xf numFmtId="1" fontId="50" fillId="0" borderId="8" xfId="0" applyNumberFormat="1" applyFont="1" applyBorder="1" applyAlignment="1">
      <alignment horizontal="left" vertical="top"/>
    </xf>
    <xf numFmtId="0" fontId="77" fillId="0" borderId="4" xfId="0" applyFont="1" applyBorder="1" applyAlignment="1" applyProtection="1">
      <alignment horizontal="left" vertical="center" wrapText="1"/>
      <protection locked="0"/>
    </xf>
    <xf numFmtId="0" fontId="77" fillId="0" borderId="5" xfId="0" applyFont="1" applyBorder="1" applyAlignment="1" applyProtection="1">
      <alignment horizontal="left" vertical="center" wrapText="1"/>
      <protection locked="0"/>
    </xf>
    <xf numFmtId="0" fontId="50" fillId="6" borderId="4" xfId="0" applyFont="1" applyFill="1" applyBorder="1" applyAlignment="1">
      <alignment horizontal="center" vertical="center" wrapText="1"/>
    </xf>
    <xf numFmtId="0" fontId="50" fillId="6" borderId="5" xfId="0" applyFont="1" applyFill="1" applyBorder="1" applyAlignment="1">
      <alignment horizontal="center" vertical="center" wrapText="1"/>
    </xf>
    <xf numFmtId="0" fontId="51" fillId="17" borderId="0" xfId="0" applyFont="1" applyFill="1" applyAlignment="1">
      <alignment horizontal="left" vertical="center" wrapText="1"/>
    </xf>
    <xf numFmtId="0" fontId="51" fillId="17" borderId="8" xfId="0" applyFont="1" applyFill="1" applyBorder="1" applyAlignment="1">
      <alignment horizontal="left" vertical="center" wrapText="1"/>
    </xf>
    <xf numFmtId="0" fontId="67" fillId="17" borderId="0" xfId="0" applyFont="1" applyFill="1" applyAlignment="1">
      <alignment horizontal="left" wrapText="1"/>
    </xf>
    <xf numFmtId="0" fontId="50" fillId="17" borderId="4" xfId="0" applyFont="1" applyFill="1" applyBorder="1" applyAlignment="1">
      <alignment horizontal="center" vertical="center" wrapText="1"/>
    </xf>
    <xf numFmtId="0" fontId="50" fillId="17" borderId="5" xfId="0" applyFont="1" applyFill="1" applyBorder="1" applyAlignment="1">
      <alignment horizontal="center" vertical="center" wrapText="1"/>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51" fillId="18" borderId="0" xfId="0" applyFont="1" applyFill="1" applyAlignment="1">
      <alignment horizontal="left" vertical="center" wrapText="1"/>
    </xf>
    <xf numFmtId="0" fontId="51" fillId="18" borderId="8" xfId="0" applyFont="1" applyFill="1" applyBorder="1" applyAlignment="1">
      <alignment horizontal="left" vertical="center" wrapText="1"/>
    </xf>
    <xf numFmtId="0" fontId="50" fillId="18" borderId="4"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cellXfs>
  <cellStyles count="5">
    <cellStyle name="Hyperlink" xfId="3" builtinId="8"/>
    <cellStyle name="Hyperlink 2" xfId="4" xr:uid="{00000000-0005-0000-0000-000001000000}"/>
    <cellStyle name="Normal" xfId="0" builtinId="0"/>
    <cellStyle name="Normal 10" xfId="1" xr:uid="{00000000-0005-0000-0000-000003000000}"/>
    <cellStyle name="Normal 2" xfId="2" xr:uid="{00000000-0005-0000-0000-000004000000}"/>
  </cellStyles>
  <dxfs count="335">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ont>
        <color theme="0"/>
      </font>
    </dxf>
    <dxf>
      <font>
        <color theme="0"/>
      </font>
    </dxf>
    <dxf>
      <fill>
        <patternFill>
          <bgColor rgb="FFFF0000"/>
        </patternFill>
      </fill>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ont>
        <color theme="0"/>
      </font>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0000"/>
        </patternFill>
      </fill>
    </dxf>
    <dxf>
      <font>
        <color theme="0"/>
      </font>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ont>
        <color rgb="FFFFFF00"/>
      </font>
    </dxf>
    <dxf>
      <font>
        <color rgb="FF99CCFF"/>
      </font>
    </dxf>
    <dxf>
      <font>
        <color rgb="FF99FFCC"/>
      </font>
    </dxf>
    <dxf>
      <font>
        <color rgb="FFFEACFF"/>
      </font>
    </dxf>
    <dxf>
      <font>
        <color theme="0"/>
      </font>
    </dxf>
    <dxf>
      <font>
        <color theme="0"/>
      </font>
    </dxf>
    <dxf>
      <font>
        <color theme="0"/>
      </font>
    </dxf>
    <dxf>
      <font>
        <color theme="0"/>
      </font>
    </dxf>
    <dxf>
      <font>
        <color theme="0"/>
      </font>
    </dxf>
    <dxf>
      <font>
        <color theme="0"/>
      </font>
    </dxf>
    <dxf>
      <font>
        <color rgb="FFFF0000"/>
      </font>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s>
  <tableStyles count="0" defaultTableStyle="TableStyleMedium9" defaultPivotStyle="PivotStyleLight16"/>
  <colors>
    <mruColors>
      <color rgb="FF99FF99"/>
      <color rgb="FF66FF66"/>
      <color rgb="FF99FFCC"/>
      <color rgb="FF99CCFF"/>
      <color rgb="FFFEACFF"/>
      <color rgb="FF260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revistaindustriatextila.ro/images/Textila_nr_3_2016web.pdf" TargetMode="External"/><Relationship Id="rId13" Type="http://schemas.openxmlformats.org/officeDocument/2006/relationships/hyperlink" Target="http://www.revistadestatistica.ro/index.php/romanian-statistical-review-12016/" TargetMode="External"/><Relationship Id="rId18" Type="http://schemas.openxmlformats.org/officeDocument/2006/relationships/comments" Target="../comments7.xml"/><Relationship Id="rId3" Type="http://schemas.openxmlformats.org/officeDocument/2006/relationships/hyperlink" Target="http://hrcak.srce.hr/index.php?show=toc&amp;id_broj=11184" TargetMode="External"/><Relationship Id="rId7" Type="http://schemas.openxmlformats.org/officeDocument/2006/relationships/hyperlink" Target="http://www.researcherid.com/rid/A-4589-2012" TargetMode="External"/><Relationship Id="rId12" Type="http://schemas.openxmlformats.org/officeDocument/2006/relationships/hyperlink" Target="http://proceedings.elseconference.eu/index.php?r=site/index&amp;year=2016&amp;index=papers&amp;vol=22&amp;paper=10bd4c6162a21dc92bec33147988e18a" TargetMode="External"/><Relationship Id="rId17" Type="http://schemas.openxmlformats.org/officeDocument/2006/relationships/vmlDrawing" Target="../drawings/vmlDrawing7.vml"/><Relationship Id="rId2" Type="http://schemas.openxmlformats.org/officeDocument/2006/relationships/hyperlink" Target="http://hrcak.srce.hr/index.php?show=clanak&amp;id_clanak_jezik=226433&amp;lang=en" TargetMode="External"/><Relationship Id="rId16" Type="http://schemas.openxmlformats.org/officeDocument/2006/relationships/printerSettings" Target="../printerSettings/printerSettings31.bin"/><Relationship Id="rId1" Type="http://schemas.openxmlformats.org/officeDocument/2006/relationships/hyperlink" Target="http://www.researcherid.com/rid/A-4589-2012" TargetMode="External"/><Relationship Id="rId6" Type="http://schemas.openxmlformats.org/officeDocument/2006/relationships/hyperlink" Target="http://www.rcis.ro/en/current-isue/2296-the-european-union-cohesion-policy-and-external-migration-in-romania-multistage-analysis.html" TargetMode="External"/><Relationship Id="rId11" Type="http://schemas.openxmlformats.org/officeDocument/2006/relationships/hyperlink" Target="https://www.emis.de/journals/ASUO/accepted-papers.html" TargetMode="External"/><Relationship Id="rId5" Type="http://schemas.openxmlformats.org/officeDocument/2006/relationships/hyperlink" Target="http://www.amfiteatrueconomic.ro/ArticolEN.aspx?CodArticol=2511" TargetMode="External"/><Relationship Id="rId15" Type="http://schemas.openxmlformats.org/officeDocument/2006/relationships/hyperlink" Target="http://www.revistadechimie.ro/pdf/MARCU%20N%203%2016.pdf" TargetMode="External"/><Relationship Id="rId10" Type="http://schemas.openxmlformats.org/officeDocument/2006/relationships/hyperlink" Target="http://proceedings.elseconference.eu/files/eLSE-2016-1.pdf" TargetMode="External"/><Relationship Id="rId4" Type="http://schemas.openxmlformats.org/officeDocument/2006/relationships/hyperlink" Target="http://www.researcherid.com/rid/A-4589-2012" TargetMode="External"/><Relationship Id="rId9" Type="http://schemas.openxmlformats.org/officeDocument/2006/relationships/hyperlink" Target="http://hrcak.srce.hr/index.php?show=clanak&amp;id_clanak_jezik=226441" TargetMode="External"/><Relationship Id="rId14" Type="http://schemas.openxmlformats.org/officeDocument/2006/relationships/hyperlink" Target="https://www.arcjournals.org/pdfs/ijmsr/v4-i2/7.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W443"/>
  <sheetViews>
    <sheetView workbookViewId="0">
      <selection activeCell="B11" sqref="B11"/>
    </sheetView>
  </sheetViews>
  <sheetFormatPr defaultRowHeight="15" x14ac:dyDescent="0.25"/>
  <cols>
    <col min="1" max="1" width="49.5703125" bestFit="1" customWidth="1"/>
    <col min="2" max="2" width="71.28515625" bestFit="1" customWidth="1"/>
    <col min="3" max="3" width="50.85546875" bestFit="1" customWidth="1"/>
    <col min="5" max="5" width="16.140625" bestFit="1" customWidth="1"/>
    <col min="6" max="6" width="49.5703125" style="6" bestFit="1" customWidth="1"/>
    <col min="7" max="7" width="95" style="6" bestFit="1" customWidth="1"/>
    <col min="8" max="8" width="102.28515625" bestFit="1" customWidth="1"/>
    <col min="11" max="11" width="35.7109375" bestFit="1" customWidth="1"/>
    <col min="12" max="12" width="28" bestFit="1" customWidth="1"/>
    <col min="13" max="13" width="4.7109375" bestFit="1" customWidth="1"/>
    <col min="15" max="15" width="102.7109375" bestFit="1" customWidth="1"/>
    <col min="17" max="18" width="50.85546875" bestFit="1" customWidth="1"/>
    <col min="19" max="19" width="35.7109375" bestFit="1" customWidth="1"/>
    <col min="20" max="20" width="14.5703125" bestFit="1" customWidth="1"/>
    <col min="21" max="21" width="22" bestFit="1" customWidth="1"/>
    <col min="22" max="22" width="13.85546875" bestFit="1" customWidth="1"/>
  </cols>
  <sheetData>
    <row r="1" spans="1:23" x14ac:dyDescent="0.25">
      <c r="A1" t="s">
        <v>46</v>
      </c>
      <c r="B1" t="s">
        <v>79</v>
      </c>
      <c r="C1" t="s">
        <v>46</v>
      </c>
      <c r="F1" s="6" t="s">
        <v>47</v>
      </c>
      <c r="G1" s="3" t="s">
        <v>80</v>
      </c>
      <c r="H1" s="15" t="str">
        <f>CONCATENATE(F1,"/ ",G1)</f>
        <v>Arhitectură București/ Arhitectură</v>
      </c>
      <c r="I1" t="s">
        <v>552</v>
      </c>
      <c r="K1" s="2" t="s">
        <v>159</v>
      </c>
      <c r="L1" s="1" t="s">
        <v>592</v>
      </c>
      <c r="M1" s="2" t="s">
        <v>158</v>
      </c>
      <c r="N1" s="20" t="s">
        <v>1574</v>
      </c>
      <c r="O1" t="s">
        <v>557</v>
      </c>
      <c r="Q1" t="s">
        <v>586</v>
      </c>
      <c r="R1" t="s">
        <v>587</v>
      </c>
      <c r="S1" t="s">
        <v>596</v>
      </c>
      <c r="T1" t="s">
        <v>594</v>
      </c>
      <c r="U1" t="s">
        <v>595</v>
      </c>
      <c r="V1" t="s">
        <v>1250</v>
      </c>
    </row>
    <row r="2" spans="1:23" x14ac:dyDescent="0.25">
      <c r="A2" t="s">
        <v>47</v>
      </c>
      <c r="B2" s="2" t="s">
        <v>70</v>
      </c>
      <c r="C2" t="s">
        <v>47</v>
      </c>
      <c r="D2" t="s">
        <v>1391</v>
      </c>
      <c r="E2" s="19">
        <v>42292</v>
      </c>
      <c r="F2" s="6" t="s">
        <v>47</v>
      </c>
      <c r="G2" s="4" t="s">
        <v>81</v>
      </c>
      <c r="H2" s="15" t="str">
        <f t="shared" ref="H2:H65" si="0">CONCATENATE(F2,"/ ",G2)</f>
        <v>Arhitectură București/ Arhitectură - limba engleză</v>
      </c>
      <c r="I2" t="s">
        <v>552</v>
      </c>
      <c r="K2" s="34" t="s">
        <v>375</v>
      </c>
      <c r="L2" s="12" t="s">
        <v>1392</v>
      </c>
      <c r="M2" s="35">
        <v>236</v>
      </c>
      <c r="N2">
        <f>LEN(L2)</f>
        <v>21</v>
      </c>
      <c r="O2" t="s">
        <v>569</v>
      </c>
      <c r="Q2" t="s">
        <v>47</v>
      </c>
      <c r="R2" t="s">
        <v>80</v>
      </c>
      <c r="S2" s="16" t="str">
        <f t="shared" ref="S2:S65" si="1">K2</f>
        <v>ALBEANU GRIGORE</v>
      </c>
      <c r="T2" s="12" t="s">
        <v>941</v>
      </c>
      <c r="U2" s="12" t="s">
        <v>597</v>
      </c>
      <c r="V2" t="s">
        <v>667</v>
      </c>
      <c r="W2" s="34" t="s">
        <v>375</v>
      </c>
    </row>
    <row r="3" spans="1:23" x14ac:dyDescent="0.25">
      <c r="A3" t="s">
        <v>48</v>
      </c>
      <c r="B3" s="2" t="s">
        <v>64</v>
      </c>
      <c r="C3" t="s">
        <v>48</v>
      </c>
      <c r="E3" s="19">
        <v>42323</v>
      </c>
      <c r="F3" s="6" t="s">
        <v>48</v>
      </c>
      <c r="G3" s="7" t="s">
        <v>85</v>
      </c>
      <c r="H3" s="15" t="str">
        <f t="shared" si="0"/>
        <v>Educaţie Fizică şi Sport, București/ Activitati motrice curriculare si extracurriculare</v>
      </c>
      <c r="J3" t="s">
        <v>552</v>
      </c>
      <c r="K3" s="34" t="s">
        <v>192</v>
      </c>
      <c r="L3" s="12" t="s">
        <v>1393</v>
      </c>
      <c r="M3" s="35">
        <v>35</v>
      </c>
      <c r="N3">
        <f t="shared" ref="N3:N66" si="2">LEN(L3)</f>
        <v>17</v>
      </c>
      <c r="O3" t="s">
        <v>570</v>
      </c>
      <c r="Q3" t="s">
        <v>48</v>
      </c>
      <c r="R3" t="s">
        <v>559</v>
      </c>
      <c r="S3" s="16" t="str">
        <f t="shared" si="1"/>
        <v>ALBU EMANUEL</v>
      </c>
      <c r="T3" s="12" t="s">
        <v>942</v>
      </c>
      <c r="U3" s="12" t="s">
        <v>598</v>
      </c>
      <c r="V3" t="s">
        <v>849</v>
      </c>
      <c r="W3" s="34" t="s">
        <v>192</v>
      </c>
    </row>
    <row r="4" spans="1:23" ht="15" customHeight="1" x14ac:dyDescent="0.25">
      <c r="A4" t="s">
        <v>49</v>
      </c>
      <c r="B4" s="2" t="s">
        <v>62</v>
      </c>
      <c r="C4" t="s">
        <v>49</v>
      </c>
      <c r="E4" s="19">
        <v>42353</v>
      </c>
      <c r="F4" s="6" t="s">
        <v>48</v>
      </c>
      <c r="G4" s="7" t="s">
        <v>86</v>
      </c>
      <c r="H4" s="15" t="str">
        <f t="shared" si="0"/>
        <v>Educaţie Fizică şi Sport, București/ Educaţie fizică şi antrenament sportiv</v>
      </c>
      <c r="J4" t="s">
        <v>552</v>
      </c>
      <c r="K4" s="34" t="s">
        <v>401</v>
      </c>
      <c r="L4" s="12" t="s">
        <v>1394</v>
      </c>
      <c r="M4" s="35">
        <v>263</v>
      </c>
      <c r="N4">
        <f t="shared" si="2"/>
        <v>18</v>
      </c>
      <c r="O4" t="s">
        <v>571</v>
      </c>
      <c r="Q4" t="s">
        <v>49</v>
      </c>
      <c r="R4" t="s">
        <v>560</v>
      </c>
      <c r="S4" s="16" t="str">
        <f t="shared" si="1"/>
        <v>ALEXE MIRCEA</v>
      </c>
      <c r="T4" s="12" t="s">
        <v>943</v>
      </c>
      <c r="U4" s="12" t="s">
        <v>599</v>
      </c>
      <c r="V4" t="s">
        <v>1251</v>
      </c>
      <c r="W4" s="34" t="s">
        <v>401</v>
      </c>
    </row>
    <row r="5" spans="1:23" x14ac:dyDescent="0.25">
      <c r="A5" t="s">
        <v>50</v>
      </c>
      <c r="B5" s="2" t="s">
        <v>69</v>
      </c>
      <c r="C5" t="s">
        <v>50</v>
      </c>
      <c r="E5" s="19">
        <v>42384</v>
      </c>
      <c r="F5" s="10" t="s">
        <v>48</v>
      </c>
      <c r="G5" s="7" t="s">
        <v>88</v>
      </c>
      <c r="H5" s="15" t="str">
        <f t="shared" si="0"/>
        <v>Educaţie Fizică şi Sport, București/ Educaţie fizică şi managementul activităţilor şi structurilor sportive</v>
      </c>
      <c r="J5" t="s">
        <v>552</v>
      </c>
      <c r="K5" s="34" t="s">
        <v>313</v>
      </c>
      <c r="L5" s="12" t="s">
        <v>1395</v>
      </c>
      <c r="M5" s="35">
        <v>168</v>
      </c>
      <c r="N5">
        <f t="shared" si="2"/>
        <v>19</v>
      </c>
      <c r="O5" t="s">
        <v>572</v>
      </c>
      <c r="Q5" t="s">
        <v>50</v>
      </c>
      <c r="R5" t="s">
        <v>558</v>
      </c>
      <c r="S5" s="16" t="str">
        <f t="shared" si="1"/>
        <v>AMFIM ADRIANA</v>
      </c>
      <c r="T5" s="12" t="s">
        <v>944</v>
      </c>
      <c r="U5" s="12" t="s">
        <v>600</v>
      </c>
      <c r="V5" t="s">
        <v>1291</v>
      </c>
      <c r="W5" s="34" t="s">
        <v>313</v>
      </c>
    </row>
    <row r="6" spans="1:23" x14ac:dyDescent="0.25">
      <c r="A6" t="s">
        <v>51</v>
      </c>
      <c r="B6" s="2" t="s">
        <v>66</v>
      </c>
      <c r="C6" t="s">
        <v>51</v>
      </c>
      <c r="E6" s="19">
        <v>42415</v>
      </c>
      <c r="F6" s="6" t="s">
        <v>48</v>
      </c>
      <c r="G6" s="3" t="s">
        <v>82</v>
      </c>
      <c r="H6" s="15" t="str">
        <f t="shared" si="0"/>
        <v>Educaţie Fizică şi Sport, București/ Educaţie fizică şi sportivă</v>
      </c>
      <c r="I6" t="s">
        <v>552</v>
      </c>
      <c r="K6" s="34" t="s">
        <v>378</v>
      </c>
      <c r="L6" s="12" t="s">
        <v>1584</v>
      </c>
      <c r="M6" s="35">
        <v>240</v>
      </c>
      <c r="N6">
        <f t="shared" si="2"/>
        <v>21</v>
      </c>
      <c r="O6" t="s">
        <v>573</v>
      </c>
      <c r="Q6" t="s">
        <v>51</v>
      </c>
      <c r="R6" t="s">
        <v>561</v>
      </c>
      <c r="S6" s="16" t="str">
        <f t="shared" si="1"/>
        <v>ANDREI MADALINA TEODORA</v>
      </c>
      <c r="T6" s="12" t="s">
        <v>825</v>
      </c>
      <c r="U6" s="12" t="s">
        <v>602</v>
      </c>
      <c r="V6" t="s">
        <v>1287</v>
      </c>
      <c r="W6" s="34" t="s">
        <v>378</v>
      </c>
    </row>
    <row r="7" spans="1:23" x14ac:dyDescent="0.25">
      <c r="A7" t="s">
        <v>52</v>
      </c>
      <c r="B7" s="2" t="s">
        <v>72</v>
      </c>
      <c r="C7" t="s">
        <v>52</v>
      </c>
      <c r="E7" s="19">
        <v>42444</v>
      </c>
      <c r="F7" s="6" t="s">
        <v>48</v>
      </c>
      <c r="G7" s="7" t="s">
        <v>87</v>
      </c>
      <c r="H7" s="15" t="str">
        <f t="shared" si="0"/>
        <v>Educaţie Fizică şi Sport, București/ Kinetoterapia în afecţiunile locomotorii</v>
      </c>
      <c r="J7" t="s">
        <v>552</v>
      </c>
      <c r="K7" s="34" t="s">
        <v>1927</v>
      </c>
      <c r="L7" s="12" t="s">
        <v>1957</v>
      </c>
      <c r="M7" s="36">
        <v>452</v>
      </c>
      <c r="N7">
        <f t="shared" si="2"/>
        <v>19</v>
      </c>
      <c r="O7" t="s">
        <v>574</v>
      </c>
      <c r="Q7" t="s">
        <v>52</v>
      </c>
      <c r="R7" t="s">
        <v>562</v>
      </c>
      <c r="S7" s="16" t="str">
        <f t="shared" si="1"/>
        <v>ANDRONIC ANCA OLGA</v>
      </c>
      <c r="T7" s="12" t="s">
        <v>945</v>
      </c>
      <c r="U7" s="12" t="s">
        <v>1945</v>
      </c>
      <c r="V7" t="s">
        <v>690</v>
      </c>
      <c r="W7" s="34" t="s">
        <v>1927</v>
      </c>
    </row>
    <row r="8" spans="1:23" x14ac:dyDescent="0.25">
      <c r="A8" t="s">
        <v>53</v>
      </c>
      <c r="B8" s="2" t="s">
        <v>67</v>
      </c>
      <c r="C8" t="s">
        <v>53</v>
      </c>
      <c r="E8" s="19">
        <v>42475</v>
      </c>
      <c r="F8" s="10" t="s">
        <v>48</v>
      </c>
      <c r="G8" s="7" t="s">
        <v>89</v>
      </c>
      <c r="H8" s="15" t="str">
        <f t="shared" si="0"/>
        <v>Educaţie Fizică şi Sport, București/ Kinetoterapia în recuperarea afecţiunilor cerebro-vasculare</v>
      </c>
      <c r="J8" t="s">
        <v>552</v>
      </c>
      <c r="K8" s="34" t="s">
        <v>442</v>
      </c>
      <c r="L8" s="12" t="s">
        <v>1585</v>
      </c>
      <c r="M8" s="35">
        <v>313</v>
      </c>
      <c r="N8">
        <f t="shared" si="2"/>
        <v>21</v>
      </c>
      <c r="O8" t="s">
        <v>575</v>
      </c>
      <c r="Q8" t="s">
        <v>53</v>
      </c>
      <c r="R8" t="s">
        <v>563</v>
      </c>
      <c r="S8" s="16" t="str">
        <f t="shared" si="1"/>
        <v>ANDRONIC RAZVAN LUCIAN</v>
      </c>
      <c r="T8" s="12" t="s">
        <v>945</v>
      </c>
      <c r="U8" s="12" t="s">
        <v>603</v>
      </c>
      <c r="V8" t="s">
        <v>1254</v>
      </c>
      <c r="W8" s="34" t="s">
        <v>442</v>
      </c>
    </row>
    <row r="9" spans="1:23" x14ac:dyDescent="0.25">
      <c r="A9" t="s">
        <v>54</v>
      </c>
      <c r="B9" s="2" t="s">
        <v>65</v>
      </c>
      <c r="C9" t="s">
        <v>54</v>
      </c>
      <c r="E9" s="19">
        <v>42505</v>
      </c>
      <c r="F9" s="6" t="s">
        <v>48</v>
      </c>
      <c r="G9" s="4" t="s">
        <v>84</v>
      </c>
      <c r="H9" s="15" t="str">
        <f t="shared" si="0"/>
        <v>Educaţie Fizică şi Sport, București/ Kinetoterapie şi motricitate specială</v>
      </c>
      <c r="I9" t="s">
        <v>552</v>
      </c>
      <c r="K9" s="34" t="s">
        <v>305</v>
      </c>
      <c r="L9" s="12" t="s">
        <v>1586</v>
      </c>
      <c r="M9" s="35">
        <v>160</v>
      </c>
      <c r="N9">
        <f t="shared" si="2"/>
        <v>20</v>
      </c>
      <c r="O9" t="s">
        <v>576</v>
      </c>
      <c r="Q9" t="s">
        <v>54</v>
      </c>
      <c r="R9" t="s">
        <v>564</v>
      </c>
      <c r="S9" s="16" t="str">
        <f t="shared" si="1"/>
        <v>ANDRONIE IOANA CRISTINA</v>
      </c>
      <c r="T9" s="12" t="s">
        <v>946</v>
      </c>
      <c r="U9" s="12" t="s">
        <v>604</v>
      </c>
      <c r="V9" t="s">
        <v>680</v>
      </c>
      <c r="W9" s="34" t="s">
        <v>305</v>
      </c>
    </row>
    <row r="10" spans="1:23" x14ac:dyDescent="0.25">
      <c r="A10" t="s">
        <v>55</v>
      </c>
      <c r="B10" s="2" t="s">
        <v>75</v>
      </c>
      <c r="C10" t="s">
        <v>55</v>
      </c>
      <c r="E10" s="19">
        <v>42536</v>
      </c>
      <c r="F10" s="6" t="s">
        <v>48</v>
      </c>
      <c r="G10" s="3" t="s">
        <v>83</v>
      </c>
      <c r="H10" s="15" t="str">
        <f t="shared" si="0"/>
        <v>Educaţie Fizică şi Sport, București/ Sport și performanță motrică</v>
      </c>
      <c r="I10" t="s">
        <v>552</v>
      </c>
      <c r="K10" s="34" t="s">
        <v>250</v>
      </c>
      <c r="L10" s="12" t="s">
        <v>1396</v>
      </c>
      <c r="M10" s="35">
        <v>98</v>
      </c>
      <c r="N10">
        <f t="shared" si="2"/>
        <v>19</v>
      </c>
      <c r="O10" t="s">
        <v>577</v>
      </c>
      <c r="Q10" t="s">
        <v>55</v>
      </c>
      <c r="R10" t="s">
        <v>564</v>
      </c>
      <c r="S10" s="16" t="str">
        <f t="shared" si="1"/>
        <v>ANDRONIE MARIA</v>
      </c>
      <c r="T10" s="12" t="s">
        <v>946</v>
      </c>
      <c r="U10" s="12" t="s">
        <v>605</v>
      </c>
      <c r="V10" t="s">
        <v>1263</v>
      </c>
      <c r="W10" s="34" t="s">
        <v>250</v>
      </c>
    </row>
    <row r="11" spans="1:23" x14ac:dyDescent="0.25">
      <c r="A11" t="s">
        <v>56</v>
      </c>
      <c r="B11" s="2" t="s">
        <v>74</v>
      </c>
      <c r="C11" t="s">
        <v>56</v>
      </c>
      <c r="E11" s="19">
        <v>42566</v>
      </c>
      <c r="F11" s="6" t="s">
        <v>49</v>
      </c>
      <c r="G11" s="7" t="s">
        <v>92</v>
      </c>
      <c r="H11" s="15" t="str">
        <f t="shared" si="0"/>
        <v>Litere, București/ Filologie - Traducere în domenii de specialitate</v>
      </c>
      <c r="J11" t="s">
        <v>552</v>
      </c>
      <c r="K11" s="34" t="s">
        <v>261</v>
      </c>
      <c r="L11" s="12" t="s">
        <v>1397</v>
      </c>
      <c r="M11" s="35">
        <v>111</v>
      </c>
      <c r="N11">
        <f t="shared" si="2"/>
        <v>20</v>
      </c>
      <c r="O11" t="s">
        <v>578</v>
      </c>
      <c r="Q11" t="s">
        <v>56</v>
      </c>
      <c r="R11" t="s">
        <v>564</v>
      </c>
      <c r="S11" s="16" t="str">
        <f t="shared" si="1"/>
        <v>ANDRONIE MIHAI</v>
      </c>
      <c r="T11" s="12" t="s">
        <v>946</v>
      </c>
      <c r="U11" s="12" t="s">
        <v>606</v>
      </c>
      <c r="V11" t="s">
        <v>666</v>
      </c>
      <c r="W11" s="34" t="s">
        <v>261</v>
      </c>
    </row>
    <row r="12" spans="1:23" x14ac:dyDescent="0.25">
      <c r="A12" t="s">
        <v>58</v>
      </c>
      <c r="B12" s="2" t="s">
        <v>73</v>
      </c>
      <c r="C12" t="s">
        <v>58</v>
      </c>
      <c r="E12" s="19">
        <v>42597</v>
      </c>
      <c r="F12" s="10" t="s">
        <v>49</v>
      </c>
      <c r="G12" s="3" t="s">
        <v>90</v>
      </c>
      <c r="H12" s="15" t="str">
        <f t="shared" si="0"/>
        <v>Litere, București/ Limba şi literatura engleză - Limbi şi literaturi moderne (franceză, germană, spaniolă, italiană, rusă)/clasică (latină)</v>
      </c>
      <c r="I12" t="s">
        <v>552</v>
      </c>
      <c r="K12" s="34" t="s">
        <v>310</v>
      </c>
      <c r="L12" s="12" t="s">
        <v>1398</v>
      </c>
      <c r="M12" s="35">
        <v>165</v>
      </c>
      <c r="N12">
        <f t="shared" si="2"/>
        <v>21</v>
      </c>
      <c r="O12" t="s">
        <v>579</v>
      </c>
      <c r="Q12" t="s">
        <v>56</v>
      </c>
      <c r="R12" t="s">
        <v>565</v>
      </c>
      <c r="S12" s="16" t="str">
        <f t="shared" si="1"/>
        <v>ANDRONIE VIOREL</v>
      </c>
      <c r="T12" s="12" t="s">
        <v>946</v>
      </c>
      <c r="U12" s="12" t="s">
        <v>607</v>
      </c>
      <c r="V12" t="s">
        <v>1275</v>
      </c>
      <c r="W12" s="34" t="s">
        <v>310</v>
      </c>
    </row>
    <row r="13" spans="1:23" x14ac:dyDescent="0.25">
      <c r="A13" t="s">
        <v>59</v>
      </c>
      <c r="B13" s="2" t="s">
        <v>71</v>
      </c>
      <c r="C13" t="s">
        <v>59</v>
      </c>
      <c r="E13" s="19">
        <v>42628</v>
      </c>
      <c r="F13" s="6" t="s">
        <v>49</v>
      </c>
      <c r="G13" s="7" t="s">
        <v>93</v>
      </c>
      <c r="H13" s="15" t="str">
        <f t="shared" si="0"/>
        <v>Litere, București/ Limbă şi literatură română - modernizare şi modernitate</v>
      </c>
      <c r="J13" t="s">
        <v>552</v>
      </c>
      <c r="K13" s="34" t="s">
        <v>185</v>
      </c>
      <c r="L13" s="12" t="s">
        <v>1587</v>
      </c>
      <c r="M13" s="35">
        <v>28</v>
      </c>
      <c r="N13">
        <f t="shared" si="2"/>
        <v>17</v>
      </c>
      <c r="O13" t="s">
        <v>581</v>
      </c>
      <c r="Q13" t="s">
        <v>58</v>
      </c>
      <c r="R13" t="s">
        <v>564</v>
      </c>
      <c r="S13" s="16" t="str">
        <f t="shared" si="1"/>
        <v>ARTENE DIANA ANCA</v>
      </c>
      <c r="T13" s="12" t="s">
        <v>947</v>
      </c>
      <c r="U13" s="12" t="s">
        <v>608</v>
      </c>
      <c r="V13" t="s">
        <v>1334</v>
      </c>
      <c r="W13" s="34" t="s">
        <v>185</v>
      </c>
    </row>
    <row r="14" spans="1:23" x14ac:dyDescent="0.25">
      <c r="A14" t="s">
        <v>60</v>
      </c>
      <c r="B14" s="2" t="s">
        <v>63</v>
      </c>
      <c r="C14" t="s">
        <v>60</v>
      </c>
      <c r="F14" s="10" t="s">
        <v>49</v>
      </c>
      <c r="G14" s="4" t="s">
        <v>91</v>
      </c>
      <c r="H14" s="15" t="str">
        <f t="shared" si="0"/>
        <v>Litere, București/ Limba şi literatura română - O limbă şi literatură modernă (engleză, franceză)</v>
      </c>
      <c r="I14" t="s">
        <v>552</v>
      </c>
      <c r="K14" s="34" t="s">
        <v>540</v>
      </c>
      <c r="L14" s="12" t="s">
        <v>1588</v>
      </c>
      <c r="M14" s="35">
        <v>419</v>
      </c>
      <c r="N14">
        <f t="shared" si="2"/>
        <v>21</v>
      </c>
      <c r="O14" t="s">
        <v>580</v>
      </c>
      <c r="Q14" t="s">
        <v>58</v>
      </c>
      <c r="R14" t="s">
        <v>566</v>
      </c>
      <c r="S14" s="16" t="str">
        <f t="shared" si="1"/>
        <v>AVRAM LAURENTIA GEORGETA</v>
      </c>
      <c r="T14" s="12" t="s">
        <v>948</v>
      </c>
      <c r="U14" s="12" t="s">
        <v>609</v>
      </c>
      <c r="V14" t="s">
        <v>761</v>
      </c>
      <c r="W14" s="34" t="s">
        <v>540</v>
      </c>
    </row>
    <row r="15" spans="1:23" x14ac:dyDescent="0.25">
      <c r="A15" t="s">
        <v>61</v>
      </c>
      <c r="B15" s="2" t="s">
        <v>68</v>
      </c>
      <c r="C15" t="s">
        <v>61</v>
      </c>
      <c r="F15" s="6" t="s">
        <v>49</v>
      </c>
      <c r="G15" s="7" t="s">
        <v>94</v>
      </c>
      <c r="H15" s="15" t="str">
        <f t="shared" si="0"/>
        <v>Litere, București/ Modernitatea în literatura europeană</v>
      </c>
      <c r="J15" t="s">
        <v>552</v>
      </c>
      <c r="K15" s="34" t="s">
        <v>335</v>
      </c>
      <c r="L15" s="12" t="s">
        <v>1589</v>
      </c>
      <c r="M15" s="35">
        <v>191</v>
      </c>
      <c r="N15">
        <f t="shared" si="2"/>
        <v>22</v>
      </c>
      <c r="O15" t="s">
        <v>583</v>
      </c>
      <c r="Q15" t="s">
        <v>59</v>
      </c>
      <c r="R15" t="s">
        <v>564</v>
      </c>
      <c r="S15" s="16" t="str">
        <f t="shared" si="1"/>
        <v>AVRAMESCU MONICA DELICIA</v>
      </c>
      <c r="T15" s="12" t="s">
        <v>949</v>
      </c>
      <c r="U15" s="12" t="s">
        <v>610</v>
      </c>
      <c r="V15" t="s">
        <v>1279</v>
      </c>
      <c r="W15" s="34" t="s">
        <v>335</v>
      </c>
    </row>
    <row r="16" spans="1:23" x14ac:dyDescent="0.25">
      <c r="A16" t="s">
        <v>78</v>
      </c>
      <c r="B16" s="2" t="s">
        <v>77</v>
      </c>
      <c r="C16" t="s">
        <v>78</v>
      </c>
      <c r="F16" s="6" t="s">
        <v>50</v>
      </c>
      <c r="G16" s="7" t="s">
        <v>104</v>
      </c>
      <c r="H16" s="15" t="str">
        <f t="shared" si="0"/>
        <v>Matematică, Informatică și Științele Naturii, București/ Analiza şi expertiza riscurilor de mediu</v>
      </c>
      <c r="J16" t="s">
        <v>552</v>
      </c>
      <c r="K16" s="34" t="s">
        <v>429</v>
      </c>
      <c r="L16" s="12" t="s">
        <v>1590</v>
      </c>
      <c r="M16" s="35">
        <v>300</v>
      </c>
      <c r="N16">
        <f t="shared" si="2"/>
        <v>19</v>
      </c>
      <c r="O16" t="s">
        <v>582</v>
      </c>
      <c r="Q16" t="s">
        <v>59</v>
      </c>
      <c r="R16" t="s">
        <v>566</v>
      </c>
      <c r="S16" s="16" t="str">
        <f t="shared" si="1"/>
        <v>BABONEA ADINA CLAUDIA</v>
      </c>
      <c r="T16" s="12" t="s">
        <v>950</v>
      </c>
      <c r="U16" s="12" t="s">
        <v>611</v>
      </c>
      <c r="V16" t="s">
        <v>803</v>
      </c>
      <c r="W16" s="34" t="s">
        <v>429</v>
      </c>
    </row>
    <row r="17" spans="1:23" x14ac:dyDescent="0.25">
      <c r="F17" s="6" t="s">
        <v>50</v>
      </c>
      <c r="G17" s="3" t="s">
        <v>101</v>
      </c>
      <c r="H17" s="15" t="str">
        <f t="shared" si="0"/>
        <v>Matematică, Informatică și Științele Naturii, București/ Geografia turismului</v>
      </c>
      <c r="I17" t="s">
        <v>552</v>
      </c>
      <c r="K17" s="34" t="s">
        <v>307</v>
      </c>
      <c r="L17" s="12" t="s">
        <v>1591</v>
      </c>
      <c r="M17" s="35">
        <v>162</v>
      </c>
      <c r="N17">
        <f t="shared" si="2"/>
        <v>20</v>
      </c>
      <c r="O17" t="s">
        <v>584</v>
      </c>
      <c r="Q17" t="s">
        <v>60</v>
      </c>
      <c r="R17" t="s">
        <v>567</v>
      </c>
      <c r="S17" s="16" t="str">
        <f t="shared" si="1"/>
        <v>BACESCU BOGDAN IOAN</v>
      </c>
      <c r="T17" s="12" t="s">
        <v>951</v>
      </c>
      <c r="U17" s="12" t="s">
        <v>612</v>
      </c>
      <c r="V17" t="s">
        <v>1292</v>
      </c>
      <c r="W17" s="34" t="s">
        <v>307</v>
      </c>
    </row>
    <row r="18" spans="1:23" x14ac:dyDescent="0.25">
      <c r="A18" t="s">
        <v>57</v>
      </c>
      <c r="B18" s="2" t="s">
        <v>76</v>
      </c>
      <c r="C18" t="s">
        <v>57</v>
      </c>
      <c r="F18" s="6" t="s">
        <v>50</v>
      </c>
      <c r="G18" s="3" t="s">
        <v>100</v>
      </c>
      <c r="H18" s="15" t="str">
        <f t="shared" si="0"/>
        <v>Matematică, Informatică și Științele Naturii, București/ Geografie</v>
      </c>
      <c r="I18" t="s">
        <v>552</v>
      </c>
      <c r="K18" s="34" t="s">
        <v>547</v>
      </c>
      <c r="L18" s="12" t="s">
        <v>1960</v>
      </c>
      <c r="M18" s="36">
        <v>455</v>
      </c>
      <c r="N18">
        <f t="shared" si="2"/>
        <v>19</v>
      </c>
      <c r="O18" t="s">
        <v>585</v>
      </c>
      <c r="Q18" t="s">
        <v>61</v>
      </c>
      <c r="R18" t="s">
        <v>568</v>
      </c>
      <c r="S18" s="16" t="str">
        <f t="shared" si="1"/>
        <v>BADESCU MIHAI</v>
      </c>
      <c r="T18" s="12" t="s">
        <v>952</v>
      </c>
      <c r="U18" s="12" t="s">
        <v>606</v>
      </c>
      <c r="V18" t="s">
        <v>677</v>
      </c>
      <c r="W18" s="34" t="s">
        <v>547</v>
      </c>
    </row>
    <row r="19" spans="1:23" x14ac:dyDescent="0.25">
      <c r="F19" s="10" t="s">
        <v>50</v>
      </c>
      <c r="G19" s="3" t="s">
        <v>102</v>
      </c>
      <c r="H19" s="15" t="str">
        <f t="shared" si="0"/>
        <v>Matematică, Informatică și Științele Naturii, București/ Informatică</v>
      </c>
      <c r="I19" t="s">
        <v>552</v>
      </c>
      <c r="K19" s="34" t="s">
        <v>314</v>
      </c>
      <c r="L19" s="12" t="s">
        <v>1592</v>
      </c>
      <c r="M19" s="35">
        <v>169</v>
      </c>
      <c r="N19">
        <f t="shared" si="2"/>
        <v>17</v>
      </c>
      <c r="O19" t="s">
        <v>78</v>
      </c>
      <c r="Q19" t="s">
        <v>78</v>
      </c>
      <c r="R19" t="s">
        <v>78</v>
      </c>
      <c r="S19" s="16" t="str">
        <f t="shared" si="1"/>
        <v>BADIC ELENA LUIZA</v>
      </c>
      <c r="T19" s="12" t="s">
        <v>953</v>
      </c>
      <c r="U19" s="12" t="s">
        <v>614</v>
      </c>
      <c r="V19" t="s">
        <v>1293</v>
      </c>
      <c r="W19" s="34" t="s">
        <v>314</v>
      </c>
    </row>
    <row r="20" spans="1:23" x14ac:dyDescent="0.25">
      <c r="F20" s="6" t="s">
        <v>50</v>
      </c>
      <c r="G20" s="7" t="s">
        <v>106</v>
      </c>
      <c r="H20" s="15" t="str">
        <f t="shared" si="0"/>
        <v>Matematică, Informatică și Științele Naturii, București/ Matematici aplicate în economie</v>
      </c>
      <c r="J20" t="s">
        <v>552</v>
      </c>
      <c r="K20" s="34" t="s">
        <v>262</v>
      </c>
      <c r="L20" s="12" t="s">
        <v>1593</v>
      </c>
      <c r="M20" s="35">
        <v>112</v>
      </c>
      <c r="N20">
        <f t="shared" si="2"/>
        <v>19</v>
      </c>
      <c r="S20" s="16" t="str">
        <f t="shared" si="1"/>
        <v>BAICU CLAUDIA GABRIELA</v>
      </c>
      <c r="T20" s="12" t="s">
        <v>954</v>
      </c>
      <c r="U20" s="12" t="s">
        <v>615</v>
      </c>
      <c r="V20" t="s">
        <v>716</v>
      </c>
      <c r="W20" s="34" t="s">
        <v>262</v>
      </c>
    </row>
    <row r="21" spans="1:23" x14ac:dyDescent="0.25">
      <c r="F21" s="6" t="s">
        <v>50</v>
      </c>
      <c r="G21" s="4" t="s">
        <v>103</v>
      </c>
      <c r="H21" s="15" t="str">
        <f t="shared" si="0"/>
        <v>Matematică, Informatică și Științele Naturii, București/ Tehnologia informaţiei</v>
      </c>
      <c r="I21" t="s">
        <v>552</v>
      </c>
      <c r="K21" s="34" t="s">
        <v>448</v>
      </c>
      <c r="L21" s="12" t="s">
        <v>1399</v>
      </c>
      <c r="M21" s="35">
        <v>319</v>
      </c>
      <c r="N21">
        <f t="shared" si="2"/>
        <v>21</v>
      </c>
      <c r="Q21" t="s">
        <v>57</v>
      </c>
      <c r="R21" t="s">
        <v>57</v>
      </c>
      <c r="S21" s="16" t="str">
        <f t="shared" si="1"/>
        <v>BALAN CRISTIANA</v>
      </c>
      <c r="T21" s="12" t="s">
        <v>955</v>
      </c>
      <c r="U21" s="12" t="s">
        <v>616</v>
      </c>
      <c r="V21" t="s">
        <v>632</v>
      </c>
      <c r="W21" s="34" t="s">
        <v>448</v>
      </c>
    </row>
    <row r="22" spans="1:23" x14ac:dyDescent="0.25">
      <c r="F22" s="10" t="s">
        <v>50</v>
      </c>
      <c r="G22" s="7" t="s">
        <v>105</v>
      </c>
      <c r="H22" s="15" t="str">
        <f t="shared" si="0"/>
        <v>Matematică, Informatică și Științele Naturii, București/ Tehnologii moderne în ingineria sistemelor informatice</v>
      </c>
      <c r="J22" t="s">
        <v>552</v>
      </c>
      <c r="K22" s="34" t="s">
        <v>263</v>
      </c>
      <c r="L22" s="12" t="s">
        <v>1594</v>
      </c>
      <c r="M22" s="35">
        <v>113</v>
      </c>
      <c r="N22">
        <f t="shared" si="2"/>
        <v>19</v>
      </c>
      <c r="S22" s="16" t="str">
        <f t="shared" si="1"/>
        <v>BALUTA VIRGIL AURELIAN</v>
      </c>
      <c r="T22" s="12" t="s">
        <v>956</v>
      </c>
      <c r="U22" s="12" t="s">
        <v>617</v>
      </c>
      <c r="V22" t="s">
        <v>1297</v>
      </c>
      <c r="W22" s="34" t="s">
        <v>263</v>
      </c>
    </row>
    <row r="23" spans="1:23" x14ac:dyDescent="0.25">
      <c r="E23" s="19"/>
      <c r="F23" s="6" t="s">
        <v>51</v>
      </c>
      <c r="G23" s="3" t="s">
        <v>95</v>
      </c>
      <c r="H23" s="15" t="str">
        <f t="shared" si="0"/>
        <v>Medicină Veterinară București/ Medicină veterinară</v>
      </c>
      <c r="I23" t="s">
        <v>552</v>
      </c>
      <c r="K23" s="34" t="s">
        <v>221</v>
      </c>
      <c r="L23" s="12" t="s">
        <v>1595</v>
      </c>
      <c r="M23" s="35">
        <v>66</v>
      </c>
      <c r="N23">
        <f t="shared" si="2"/>
        <v>20</v>
      </c>
      <c r="S23" s="16" t="str">
        <f t="shared" si="1"/>
        <v>BAMBERGER ZAIRA ANDRA</v>
      </c>
      <c r="T23" s="12" t="s">
        <v>957</v>
      </c>
      <c r="U23" s="12" t="s">
        <v>618</v>
      </c>
      <c r="V23" t="s">
        <v>1320</v>
      </c>
      <c r="W23" s="34" t="s">
        <v>221</v>
      </c>
    </row>
    <row r="24" spans="1:23" x14ac:dyDescent="0.25">
      <c r="E24" s="19"/>
      <c r="F24" t="s">
        <v>52</v>
      </c>
      <c r="G24" s="7" t="s">
        <v>144</v>
      </c>
      <c r="H24" s="15" t="str">
        <f t="shared" si="0"/>
        <v>Psihologie şi Științele Educației, Braşov/ Consiliere educaţională (interdisciplinar cu domeniul Psihologie)</v>
      </c>
      <c r="J24" t="s">
        <v>552</v>
      </c>
      <c r="K24" s="34" t="s">
        <v>470</v>
      </c>
      <c r="L24" s="12" t="s">
        <v>1596</v>
      </c>
      <c r="M24" s="35">
        <v>345</v>
      </c>
      <c r="N24">
        <f t="shared" si="2"/>
        <v>20</v>
      </c>
      <c r="S24" s="16" t="str">
        <f t="shared" si="1"/>
        <v>BANU CRISTIANA ECATERINA</v>
      </c>
      <c r="T24" s="12" t="s">
        <v>958</v>
      </c>
      <c r="U24" s="12" t="s">
        <v>619</v>
      </c>
      <c r="V24" t="s">
        <v>620</v>
      </c>
      <c r="W24" s="34" t="s">
        <v>470</v>
      </c>
    </row>
    <row r="25" spans="1:23" x14ac:dyDescent="0.25">
      <c r="E25" s="19"/>
      <c r="F25" t="s">
        <v>52</v>
      </c>
      <c r="G25" s="7" t="s">
        <v>143</v>
      </c>
      <c r="H25" s="15" t="str">
        <f t="shared" si="0"/>
        <v xml:space="preserve">Psihologie şi Științele Educației, Braşov/ Educaţie timpurie şi învăţământ primar Interdisciplinar (interdisciplinar cu domeniul Ştiinţe ale educaţiei) </v>
      </c>
      <c r="J25" t="s">
        <v>552</v>
      </c>
      <c r="K25" s="34" t="s">
        <v>471</v>
      </c>
      <c r="L25" s="12" t="s">
        <v>1597</v>
      </c>
      <c r="M25" s="35">
        <v>346</v>
      </c>
      <c r="N25">
        <f t="shared" si="2"/>
        <v>20</v>
      </c>
      <c r="S25" s="16" t="str">
        <f t="shared" si="1"/>
        <v>BARBU CRISTINA MIHAELA</v>
      </c>
      <c r="T25" s="12" t="s">
        <v>959</v>
      </c>
      <c r="U25" s="12" t="s">
        <v>621</v>
      </c>
      <c r="V25" t="s">
        <v>814</v>
      </c>
      <c r="W25" s="34" t="s">
        <v>471</v>
      </c>
    </row>
    <row r="26" spans="1:23" x14ac:dyDescent="0.25">
      <c r="E26" s="19"/>
      <c r="F26" t="s">
        <v>52</v>
      </c>
      <c r="G26" s="3" t="s">
        <v>97</v>
      </c>
      <c r="H26" s="15" t="str">
        <f t="shared" si="0"/>
        <v>Psihologie şi Științele Educației, Braşov/ Pedagogia învăţământului primar şi preşcolar</v>
      </c>
      <c r="I26" t="s">
        <v>552</v>
      </c>
      <c r="K26" s="34" t="s">
        <v>436</v>
      </c>
      <c r="L26" s="12" t="s">
        <v>1598</v>
      </c>
      <c r="M26" s="35">
        <v>307</v>
      </c>
      <c r="N26">
        <f t="shared" si="2"/>
        <v>16</v>
      </c>
      <c r="S26" s="16" t="str">
        <f t="shared" si="1"/>
        <v>BARBU ILIE MIRCEA</v>
      </c>
      <c r="T26" s="12" t="s">
        <v>959</v>
      </c>
      <c r="U26" s="12" t="s">
        <v>622</v>
      </c>
      <c r="V26" t="s">
        <v>620</v>
      </c>
      <c r="W26" s="34" t="s">
        <v>436</v>
      </c>
    </row>
    <row r="27" spans="1:23" x14ac:dyDescent="0.25">
      <c r="F27" t="s">
        <v>52</v>
      </c>
      <c r="G27" s="4" t="s">
        <v>142</v>
      </c>
      <c r="H27" s="15" t="str">
        <f t="shared" si="0"/>
        <v>Psihologie şi Științele Educației, Braşov/ Pedagogie</v>
      </c>
      <c r="I27" t="s">
        <v>552</v>
      </c>
      <c r="K27" s="34" t="s">
        <v>510</v>
      </c>
      <c r="L27" s="12" t="s">
        <v>1400</v>
      </c>
      <c r="M27" s="35">
        <v>386</v>
      </c>
      <c r="N27">
        <f t="shared" si="2"/>
        <v>23</v>
      </c>
      <c r="S27" s="16" t="str">
        <f t="shared" si="1"/>
        <v>BEBESELEA MIHAELA</v>
      </c>
      <c r="T27" s="12" t="s">
        <v>960</v>
      </c>
      <c r="U27" s="12" t="s">
        <v>623</v>
      </c>
      <c r="V27" t="s">
        <v>770</v>
      </c>
      <c r="W27" s="34" t="s">
        <v>510</v>
      </c>
    </row>
    <row r="28" spans="1:23" x14ac:dyDescent="0.25">
      <c r="F28" t="s">
        <v>52</v>
      </c>
      <c r="G28" s="3" t="s">
        <v>96</v>
      </c>
      <c r="H28" s="15" t="str">
        <f t="shared" si="0"/>
        <v>Psihologie şi Științele Educației, Braşov/ Psihologie</v>
      </c>
      <c r="I28" t="s">
        <v>552</v>
      </c>
      <c r="K28" s="34" t="s">
        <v>511</v>
      </c>
      <c r="L28" s="12" t="s">
        <v>1401</v>
      </c>
      <c r="M28" s="35">
        <v>387</v>
      </c>
      <c r="N28">
        <f t="shared" si="2"/>
        <v>20</v>
      </c>
      <c r="S28" s="16" t="str">
        <f t="shared" si="1"/>
        <v>BEJAN ANAMARIA</v>
      </c>
      <c r="T28" s="12" t="s">
        <v>961</v>
      </c>
      <c r="U28" s="12" t="s">
        <v>624</v>
      </c>
      <c r="V28" t="s">
        <v>1323</v>
      </c>
      <c r="W28" s="34" t="s">
        <v>511</v>
      </c>
    </row>
    <row r="29" spans="1:23" x14ac:dyDescent="0.25">
      <c r="F29" s="10" t="s">
        <v>53</v>
      </c>
      <c r="G29" s="4" t="s">
        <v>97</v>
      </c>
      <c r="H29" s="15" t="str">
        <f t="shared" si="0"/>
        <v>Psihologie și Științele Educației, București/ Pedagogia învăţământului primar şi preşcolar</v>
      </c>
      <c r="I29" t="s">
        <v>552</v>
      </c>
      <c r="K29" s="34" t="s">
        <v>315</v>
      </c>
      <c r="L29" s="12" t="s">
        <v>1402</v>
      </c>
      <c r="M29" s="35">
        <v>171</v>
      </c>
      <c r="N29">
        <f t="shared" si="2"/>
        <v>21</v>
      </c>
      <c r="S29" s="16" t="str">
        <f t="shared" si="1"/>
        <v>BELOUS MADALINA</v>
      </c>
      <c r="T29" s="12" t="s">
        <v>962</v>
      </c>
      <c r="U29" s="12" t="s">
        <v>625</v>
      </c>
      <c r="V29" t="s">
        <v>623</v>
      </c>
      <c r="W29" s="34" t="s">
        <v>315</v>
      </c>
    </row>
    <row r="30" spans="1:23" x14ac:dyDescent="0.25">
      <c r="F30" s="6" t="s">
        <v>53</v>
      </c>
      <c r="G30" s="3" t="s">
        <v>96</v>
      </c>
      <c r="H30" s="15" t="str">
        <f t="shared" si="0"/>
        <v>Psihologie și Științele Educației, București/ Psihologie</v>
      </c>
      <c r="I30" t="s">
        <v>552</v>
      </c>
      <c r="K30" s="34" t="s">
        <v>472</v>
      </c>
      <c r="L30" s="12" t="s">
        <v>1599</v>
      </c>
      <c r="M30" s="35">
        <v>347</v>
      </c>
      <c r="N30">
        <f t="shared" si="2"/>
        <v>18</v>
      </c>
      <c r="S30" s="16" t="str">
        <f t="shared" si="1"/>
        <v>BELU ADRIANA ELENA</v>
      </c>
      <c r="T30" s="12" t="s">
        <v>963</v>
      </c>
      <c r="U30" s="12" t="s">
        <v>626</v>
      </c>
      <c r="V30" t="s">
        <v>1272</v>
      </c>
      <c r="W30" s="34" t="s">
        <v>472</v>
      </c>
    </row>
    <row r="31" spans="1:23" x14ac:dyDescent="0.25">
      <c r="F31" s="6" t="s">
        <v>53</v>
      </c>
      <c r="G31" s="7" t="s">
        <v>98</v>
      </c>
      <c r="H31" s="15" t="str">
        <f t="shared" si="0"/>
        <v>Psihologie și Științele Educației, București/ Psihologie clinică şi intervenţie psihologică</v>
      </c>
      <c r="J31" t="s">
        <v>552</v>
      </c>
      <c r="K31" s="34" t="s">
        <v>391</v>
      </c>
      <c r="L31" s="12" t="s">
        <v>1600</v>
      </c>
      <c r="M31" s="35">
        <v>253</v>
      </c>
      <c r="N31">
        <f t="shared" si="2"/>
        <v>23</v>
      </c>
      <c r="S31" s="16" t="str">
        <f t="shared" si="1"/>
        <v>BEREVOESCU ILEANA CARMEN</v>
      </c>
      <c r="T31" s="12" t="s">
        <v>964</v>
      </c>
      <c r="U31" s="12" t="s">
        <v>627</v>
      </c>
      <c r="V31" t="s">
        <v>1252</v>
      </c>
      <c r="W31" s="34" t="s">
        <v>391</v>
      </c>
    </row>
    <row r="32" spans="1:23" x14ac:dyDescent="0.25">
      <c r="F32" s="6" t="s">
        <v>53</v>
      </c>
      <c r="G32" s="7" t="s">
        <v>99</v>
      </c>
      <c r="H32" s="15" t="str">
        <f t="shared" si="0"/>
        <v>Psihologie și Științele Educației, București/ Psihologie judiciară şi victimologie</v>
      </c>
      <c r="J32" t="s">
        <v>552</v>
      </c>
      <c r="K32" s="34" t="s">
        <v>308</v>
      </c>
      <c r="L32" s="12" t="s">
        <v>1403</v>
      </c>
      <c r="M32" s="35">
        <v>163</v>
      </c>
      <c r="N32">
        <f t="shared" si="2"/>
        <v>20</v>
      </c>
      <c r="S32" s="16" t="str">
        <f t="shared" si="1"/>
        <v>BERGHES CARMEN</v>
      </c>
      <c r="T32" s="12" t="s">
        <v>965</v>
      </c>
      <c r="U32" s="12" t="s">
        <v>628</v>
      </c>
      <c r="V32" t="s">
        <v>684</v>
      </c>
      <c r="W32" s="34" t="s">
        <v>308</v>
      </c>
    </row>
    <row r="33" spans="6:23" x14ac:dyDescent="0.25">
      <c r="F33" s="12" t="s">
        <v>54</v>
      </c>
      <c r="G33" s="7" t="s">
        <v>131</v>
      </c>
      <c r="H33" s="15" t="str">
        <f t="shared" si="0"/>
        <v>Științe Economice, București/ Audit financiar contabil</v>
      </c>
      <c r="J33" t="s">
        <v>552</v>
      </c>
      <c r="K33" s="34" t="s">
        <v>392</v>
      </c>
      <c r="L33" s="12" t="s">
        <v>1601</v>
      </c>
      <c r="M33" s="35">
        <v>254</v>
      </c>
      <c r="N33">
        <f t="shared" si="2"/>
        <v>20</v>
      </c>
      <c r="S33" s="16" t="str">
        <f t="shared" si="1"/>
        <v>BERZA VICTORIA MARINELA</v>
      </c>
      <c r="T33" s="12" t="s">
        <v>966</v>
      </c>
      <c r="U33" s="12" t="s">
        <v>629</v>
      </c>
      <c r="V33" t="s">
        <v>1253</v>
      </c>
      <c r="W33" s="34" t="s">
        <v>392</v>
      </c>
    </row>
    <row r="34" spans="6:23" x14ac:dyDescent="0.25">
      <c r="F34" t="s">
        <v>54</v>
      </c>
      <c r="G34" s="7" t="s">
        <v>134</v>
      </c>
      <c r="H34" s="15" t="str">
        <f t="shared" si="0"/>
        <v>Științe Economice, București/ Bănci şi pieţe financiare</v>
      </c>
      <c r="J34" t="s">
        <v>552</v>
      </c>
      <c r="K34" s="34" t="s">
        <v>168</v>
      </c>
      <c r="L34" s="12" t="s">
        <v>1602</v>
      </c>
      <c r="M34" s="35">
        <v>10</v>
      </c>
      <c r="N34">
        <f t="shared" si="2"/>
        <v>22</v>
      </c>
      <c r="S34" s="16" t="str">
        <f t="shared" si="1"/>
        <v>BIANCHI VALENTINA ELENA</v>
      </c>
      <c r="T34" s="12" t="s">
        <v>967</v>
      </c>
      <c r="U34" s="12" t="s">
        <v>630</v>
      </c>
      <c r="V34" t="s">
        <v>1277</v>
      </c>
      <c r="W34" s="34" t="s">
        <v>168</v>
      </c>
    </row>
    <row r="35" spans="6:23" x14ac:dyDescent="0.25">
      <c r="F35" t="s">
        <v>54</v>
      </c>
      <c r="G35" s="4" t="s">
        <v>128</v>
      </c>
      <c r="H35" s="15" t="str">
        <f t="shared" si="0"/>
        <v>Științe Economice, București/ Contabilitate şi informatică de gestiune</v>
      </c>
      <c r="I35" t="s">
        <v>552</v>
      </c>
      <c r="K35" s="34" t="s">
        <v>456</v>
      </c>
      <c r="L35" s="12" t="s">
        <v>1404</v>
      </c>
      <c r="M35" s="35">
        <v>330</v>
      </c>
      <c r="N35">
        <f t="shared" si="2"/>
        <v>16</v>
      </c>
      <c r="S35" s="16" t="str">
        <f t="shared" si="1"/>
        <v>BICA ELENA</v>
      </c>
      <c r="T35" s="12" t="s">
        <v>968</v>
      </c>
      <c r="U35" s="12" t="s">
        <v>632</v>
      </c>
      <c r="V35" t="s">
        <v>815</v>
      </c>
      <c r="W35" s="34" t="s">
        <v>456</v>
      </c>
    </row>
    <row r="36" spans="6:23" x14ac:dyDescent="0.25">
      <c r="F36" t="s">
        <v>54</v>
      </c>
      <c r="G36" s="7" t="s">
        <v>132</v>
      </c>
      <c r="H36" s="15" t="str">
        <f t="shared" si="0"/>
        <v>Științe Economice, București/ Contabilitatea agenţilor economici şi a instituţiilor publice</v>
      </c>
      <c r="J36" t="s">
        <v>552</v>
      </c>
      <c r="K36" s="34" t="s">
        <v>449</v>
      </c>
      <c r="L36" s="12" t="s">
        <v>1405</v>
      </c>
      <c r="M36" s="35">
        <v>321</v>
      </c>
      <c r="N36">
        <f t="shared" si="2"/>
        <v>19</v>
      </c>
      <c r="S36" s="16" t="str">
        <f t="shared" si="1"/>
        <v>BICA GHEORGHE</v>
      </c>
      <c r="T36" s="12" t="s">
        <v>968</v>
      </c>
      <c r="U36" s="12" t="s">
        <v>620</v>
      </c>
      <c r="V36" t="s">
        <v>1341</v>
      </c>
      <c r="W36" s="34" t="s">
        <v>449</v>
      </c>
    </row>
    <row r="37" spans="6:23" x14ac:dyDescent="0.25">
      <c r="F37" t="s">
        <v>54</v>
      </c>
      <c r="G37" s="7" t="s">
        <v>133</v>
      </c>
      <c r="H37" s="15" t="str">
        <f t="shared" si="0"/>
        <v>Științe Economice, București/ Contabilitatea şi gestiunea fiscală a firmei</v>
      </c>
      <c r="J37" t="s">
        <v>552</v>
      </c>
      <c r="K37" s="34" t="s">
        <v>457</v>
      </c>
      <c r="L37" s="12" t="s">
        <v>1604</v>
      </c>
      <c r="M37" s="35">
        <v>331</v>
      </c>
      <c r="N37">
        <f t="shared" si="2"/>
        <v>17</v>
      </c>
      <c r="S37" s="16" t="str">
        <f t="shared" si="1"/>
        <v>BOGDAN ANCA MADALINA</v>
      </c>
      <c r="T37" s="12" t="s">
        <v>737</v>
      </c>
      <c r="U37" s="12" t="s">
        <v>634</v>
      </c>
      <c r="V37" t="s">
        <v>1263</v>
      </c>
      <c r="W37" s="34" t="s">
        <v>457</v>
      </c>
    </row>
    <row r="38" spans="6:23" x14ac:dyDescent="0.25">
      <c r="F38" t="s">
        <v>54</v>
      </c>
      <c r="G38" s="4" t="s">
        <v>127</v>
      </c>
      <c r="H38" s="15" t="str">
        <f t="shared" si="0"/>
        <v>Științe Economice, București/ Economia comertului, turismului, serviciilor si managementului calitatii</v>
      </c>
      <c r="J38" t="s">
        <v>552</v>
      </c>
      <c r="K38" s="34" t="s">
        <v>494</v>
      </c>
      <c r="L38" s="12" t="s">
        <v>1605</v>
      </c>
      <c r="M38" s="35">
        <v>370</v>
      </c>
      <c r="N38">
        <f t="shared" si="2"/>
        <v>25</v>
      </c>
      <c r="S38" s="16" t="str">
        <f t="shared" si="1"/>
        <v>BOGDANOIU CRISTIANA LUMINITA</v>
      </c>
      <c r="T38" s="12" t="s">
        <v>969</v>
      </c>
      <c r="U38" s="12" t="s">
        <v>635</v>
      </c>
      <c r="V38" t="s">
        <v>1342</v>
      </c>
      <c r="W38" s="34" t="s">
        <v>494</v>
      </c>
    </row>
    <row r="39" spans="6:23" x14ac:dyDescent="0.25">
      <c r="F39" t="s">
        <v>54</v>
      </c>
      <c r="G39" s="3" t="s">
        <v>130</v>
      </c>
      <c r="H39" s="15" t="str">
        <f t="shared" si="0"/>
        <v>Științe Economice, București/ Finanţe şi bănci</v>
      </c>
      <c r="I39" t="s">
        <v>552</v>
      </c>
      <c r="K39" s="34" t="s">
        <v>538</v>
      </c>
      <c r="L39" s="12" t="s">
        <v>1606</v>
      </c>
      <c r="M39" s="35">
        <v>417</v>
      </c>
      <c r="N39">
        <f t="shared" si="2"/>
        <v>23</v>
      </c>
      <c r="S39" s="16" t="str">
        <f t="shared" si="1"/>
        <v>BOLOSTEANU CARMEN VICTORIA</v>
      </c>
      <c r="T39" s="12" t="s">
        <v>970</v>
      </c>
      <c r="U39" s="12" t="s">
        <v>636</v>
      </c>
      <c r="V39" t="s">
        <v>762</v>
      </c>
      <c r="W39" s="34" t="s">
        <v>538</v>
      </c>
    </row>
    <row r="40" spans="6:23" x14ac:dyDescent="0.25">
      <c r="F40" t="s">
        <v>54</v>
      </c>
      <c r="G40" s="7" t="s">
        <v>135</v>
      </c>
      <c r="H40" s="15" t="str">
        <f t="shared" si="0"/>
        <v>Științe Economice, București/ Finanţe, bănci şi asigurări</v>
      </c>
      <c r="J40" t="s">
        <v>552</v>
      </c>
      <c r="K40" s="34" t="s">
        <v>458</v>
      </c>
      <c r="L40" s="12" t="s">
        <v>1406</v>
      </c>
      <c r="M40" s="35">
        <v>332</v>
      </c>
      <c r="N40">
        <f t="shared" si="2"/>
        <v>20</v>
      </c>
      <c r="S40" s="16" t="str">
        <f t="shared" si="1"/>
        <v>BONDREA MARIAN</v>
      </c>
      <c r="T40" s="12" t="s">
        <v>971</v>
      </c>
      <c r="U40" s="12" t="s">
        <v>637</v>
      </c>
      <c r="V40" t="s">
        <v>676</v>
      </c>
      <c r="W40" s="34" t="s">
        <v>458</v>
      </c>
    </row>
    <row r="41" spans="6:23" x14ac:dyDescent="0.25">
      <c r="F41" s="12" t="s">
        <v>54</v>
      </c>
      <c r="G41" s="7" t="s">
        <v>139</v>
      </c>
      <c r="H41" s="15" t="str">
        <f t="shared" si="0"/>
        <v>Științe Economice, București/ Maketingul şi managementul operaţiunilor logistice</v>
      </c>
      <c r="J41" t="s">
        <v>552</v>
      </c>
      <c r="K41" s="34" t="s">
        <v>512</v>
      </c>
      <c r="L41" s="12" t="s">
        <v>1407</v>
      </c>
      <c r="M41" s="35">
        <v>388</v>
      </c>
      <c r="N41">
        <f t="shared" si="2"/>
        <v>21</v>
      </c>
      <c r="S41" s="16" t="str">
        <f t="shared" si="1"/>
        <v>BOTEZAT ONORINA</v>
      </c>
      <c r="T41" s="12" t="s">
        <v>972</v>
      </c>
      <c r="U41" s="12" t="s">
        <v>638</v>
      </c>
      <c r="V41" t="s">
        <v>772</v>
      </c>
      <c r="W41" s="34" t="s">
        <v>512</v>
      </c>
    </row>
    <row r="42" spans="6:23" x14ac:dyDescent="0.25">
      <c r="F42" t="s">
        <v>54</v>
      </c>
      <c r="G42" s="7" t="s">
        <v>140</v>
      </c>
      <c r="H42" s="15" t="str">
        <f t="shared" si="0"/>
        <v>Științe Economice, București/ Maketingul şi managementul serviciilor</v>
      </c>
      <c r="J42" t="s">
        <v>552</v>
      </c>
      <c r="K42" s="34" t="s">
        <v>1921</v>
      </c>
      <c r="L42" s="12" t="s">
        <v>1951</v>
      </c>
      <c r="M42" s="36">
        <v>446</v>
      </c>
      <c r="N42">
        <f t="shared" si="2"/>
        <v>19</v>
      </c>
      <c r="S42" s="16" t="str">
        <f t="shared" si="1"/>
        <v>BRADEA ADRIAN</v>
      </c>
      <c r="T42" s="12" t="s">
        <v>1936</v>
      </c>
      <c r="U42" s="12" t="s">
        <v>921</v>
      </c>
      <c r="V42" t="s">
        <v>1361</v>
      </c>
      <c r="W42" s="34" t="s">
        <v>1921</v>
      </c>
    </row>
    <row r="43" spans="6:23" x14ac:dyDescent="0.25">
      <c r="F43" s="12" t="s">
        <v>54</v>
      </c>
      <c r="G43" s="4" t="s">
        <v>129</v>
      </c>
      <c r="H43" s="15" t="str">
        <f t="shared" si="0"/>
        <v>Științe Economice, București/ Management</v>
      </c>
      <c r="I43" t="s">
        <v>552</v>
      </c>
      <c r="K43" s="34" t="s">
        <v>539</v>
      </c>
      <c r="L43" s="12" t="s">
        <v>1607</v>
      </c>
      <c r="M43" s="35">
        <v>418</v>
      </c>
      <c r="N43">
        <f t="shared" si="2"/>
        <v>21</v>
      </c>
      <c r="S43" s="16" t="str">
        <f t="shared" si="1"/>
        <v>BRAGA FILOFTEIA VIORICA</v>
      </c>
      <c r="T43" s="12" t="s">
        <v>973</v>
      </c>
      <c r="U43" s="12" t="s">
        <v>640</v>
      </c>
      <c r="V43" t="s">
        <v>1319</v>
      </c>
      <c r="W43" s="34" t="s">
        <v>539</v>
      </c>
    </row>
    <row r="44" spans="6:23" x14ac:dyDescent="0.25">
      <c r="F44" t="s">
        <v>54</v>
      </c>
      <c r="G44" s="7" t="s">
        <v>136</v>
      </c>
      <c r="H44" s="15" t="str">
        <f t="shared" si="0"/>
        <v>Științe Economice, București/ Managementul activităţilor financiar-bancare</v>
      </c>
      <c r="J44" t="s">
        <v>552</v>
      </c>
      <c r="K44" s="34" t="s">
        <v>264</v>
      </c>
      <c r="L44" s="12" t="s">
        <v>1408</v>
      </c>
      <c r="M44" s="35">
        <v>114</v>
      </c>
      <c r="N44">
        <f t="shared" si="2"/>
        <v>18</v>
      </c>
      <c r="S44" s="16" t="str">
        <f t="shared" si="1"/>
        <v>BRAICU CEZAR</v>
      </c>
      <c r="T44" s="12" t="s">
        <v>974</v>
      </c>
      <c r="U44" s="12" t="s">
        <v>641</v>
      </c>
      <c r="V44" t="s">
        <v>1305</v>
      </c>
      <c r="W44" s="34" t="s">
        <v>264</v>
      </c>
    </row>
    <row r="45" spans="6:23" x14ac:dyDescent="0.25">
      <c r="F45" t="s">
        <v>54</v>
      </c>
      <c r="G45" s="7" t="s">
        <v>137</v>
      </c>
      <c r="H45" s="15" t="str">
        <f t="shared" si="0"/>
        <v>Științe Economice, București/ Managementul şi finanţarea proiectelor</v>
      </c>
      <c r="J45" t="s">
        <v>552</v>
      </c>
      <c r="K45" s="34" t="s">
        <v>351</v>
      </c>
      <c r="L45" s="12" t="s">
        <v>1409</v>
      </c>
      <c r="M45" s="35">
        <v>210</v>
      </c>
      <c r="N45">
        <f t="shared" si="2"/>
        <v>17</v>
      </c>
      <c r="S45" s="16" t="str">
        <f t="shared" si="1"/>
        <v>BRATU SOFIA</v>
      </c>
      <c r="T45" s="12" t="s">
        <v>975</v>
      </c>
      <c r="U45" s="12" t="s">
        <v>642</v>
      </c>
      <c r="V45" t="s">
        <v>887</v>
      </c>
      <c r="W45" s="34" t="s">
        <v>351</v>
      </c>
    </row>
    <row r="46" spans="6:23" x14ac:dyDescent="0.25">
      <c r="F46" t="s">
        <v>54</v>
      </c>
      <c r="G46" s="7" t="s">
        <v>138</v>
      </c>
      <c r="H46" s="15" t="str">
        <f t="shared" si="0"/>
        <v>Științe Economice, București/ Managementul şi finanţarea proiectelor  publice şi private</v>
      </c>
      <c r="J46" t="s">
        <v>552</v>
      </c>
      <c r="K46" s="34" t="s">
        <v>293</v>
      </c>
      <c r="L46" s="12" t="s">
        <v>1608</v>
      </c>
      <c r="M46" s="35">
        <v>147</v>
      </c>
      <c r="N46">
        <f t="shared" si="2"/>
        <v>17</v>
      </c>
      <c r="S46" s="16" t="str">
        <f t="shared" si="1"/>
        <v>BUCEA MANEA TONIS ROCSANA</v>
      </c>
      <c r="T46" s="12" t="s">
        <v>976</v>
      </c>
      <c r="U46" s="12" t="s">
        <v>643</v>
      </c>
      <c r="V46" t="s">
        <v>1305</v>
      </c>
      <c r="W46" s="34" t="s">
        <v>293</v>
      </c>
    </row>
    <row r="47" spans="6:23" x14ac:dyDescent="0.25">
      <c r="F47" t="s">
        <v>54</v>
      </c>
      <c r="G47" s="3" t="s">
        <v>126</v>
      </c>
      <c r="H47" s="15" t="str">
        <f t="shared" si="0"/>
        <v>Științe Economice, București/ Marketing</v>
      </c>
      <c r="I47" t="s">
        <v>552</v>
      </c>
      <c r="K47" s="34" t="s">
        <v>459</v>
      </c>
      <c r="L47" s="12" t="s">
        <v>1410</v>
      </c>
      <c r="M47" s="35">
        <v>333</v>
      </c>
      <c r="N47">
        <f t="shared" si="2"/>
        <v>17</v>
      </c>
      <c r="S47" s="16" t="str">
        <f t="shared" si="1"/>
        <v>BUDA MARIAN</v>
      </c>
      <c r="T47" s="12" t="s">
        <v>977</v>
      </c>
      <c r="U47" s="12" t="s">
        <v>637</v>
      </c>
      <c r="V47" t="s">
        <v>599</v>
      </c>
      <c r="W47" s="34" t="s">
        <v>459</v>
      </c>
    </row>
    <row r="48" spans="6:23" x14ac:dyDescent="0.25">
      <c r="F48" t="s">
        <v>54</v>
      </c>
      <c r="G48" s="7" t="s">
        <v>141</v>
      </c>
      <c r="H48" s="15" t="str">
        <f t="shared" si="0"/>
        <v>Științe Economice, București/ Marketing şi Relatii Publice în Afaceri</v>
      </c>
      <c r="J48" t="s">
        <v>552</v>
      </c>
      <c r="K48" s="34" t="s">
        <v>236</v>
      </c>
      <c r="L48" s="12" t="s">
        <v>1411</v>
      </c>
      <c r="M48" s="35">
        <v>82</v>
      </c>
      <c r="N48">
        <f t="shared" si="2"/>
        <v>18</v>
      </c>
      <c r="S48" s="16" t="str">
        <f t="shared" si="1"/>
        <v>BUHOCIU ELENA</v>
      </c>
      <c r="T48" s="12" t="s">
        <v>978</v>
      </c>
      <c r="U48" s="12" t="s">
        <v>632</v>
      </c>
      <c r="V48" t="s">
        <v>638</v>
      </c>
      <c r="W48" s="34" t="s">
        <v>236</v>
      </c>
    </row>
    <row r="49" spans="6:23" x14ac:dyDescent="0.25">
      <c r="F49" t="s">
        <v>55</v>
      </c>
      <c r="G49" s="3" t="s">
        <v>128</v>
      </c>
      <c r="H49" s="15" t="str">
        <f t="shared" si="0"/>
        <v>Științe Economice, Câmpulung Muscel/ Contabilitate şi informatică de gestiune</v>
      </c>
      <c r="I49" t="s">
        <v>552</v>
      </c>
      <c r="K49" s="34" t="s">
        <v>169</v>
      </c>
      <c r="L49" s="12" t="s">
        <v>1609</v>
      </c>
      <c r="M49" s="35">
        <v>12</v>
      </c>
      <c r="N49">
        <f t="shared" si="2"/>
        <v>18</v>
      </c>
      <c r="S49" s="16" t="str">
        <f t="shared" si="1"/>
        <v>BURCEA RALUCA GABRIELA</v>
      </c>
      <c r="T49" s="12" t="s">
        <v>979</v>
      </c>
      <c r="U49" s="12" t="s">
        <v>644</v>
      </c>
      <c r="V49" t="s">
        <v>1278</v>
      </c>
      <c r="W49" s="34" t="s">
        <v>169</v>
      </c>
    </row>
    <row r="50" spans="6:23" x14ac:dyDescent="0.25">
      <c r="F50" t="s">
        <v>55</v>
      </c>
      <c r="G50" s="7" t="s">
        <v>149</v>
      </c>
      <c r="H50" s="15" t="str">
        <f t="shared" si="0"/>
        <v>Științe Economice, Câmpulung Muscel/ Contabilitate şi managementul afacerilor</v>
      </c>
      <c r="J50" t="s">
        <v>552</v>
      </c>
      <c r="K50" s="34" t="s">
        <v>294</v>
      </c>
      <c r="L50" s="12" t="s">
        <v>1412</v>
      </c>
      <c r="M50" s="35">
        <v>148</v>
      </c>
      <c r="N50">
        <f t="shared" si="2"/>
        <v>18</v>
      </c>
      <c r="S50" s="16" t="str">
        <f t="shared" si="1"/>
        <v>BURTEA ELENA</v>
      </c>
      <c r="T50" s="12" t="s">
        <v>980</v>
      </c>
      <c r="U50" s="12" t="s">
        <v>632</v>
      </c>
      <c r="V50" t="s">
        <v>1305</v>
      </c>
      <c r="W50" s="34" t="s">
        <v>294</v>
      </c>
    </row>
    <row r="51" spans="6:23" x14ac:dyDescent="0.25">
      <c r="F51" t="s">
        <v>55</v>
      </c>
      <c r="G51" s="3" t="s">
        <v>130</v>
      </c>
      <c r="H51" s="15" t="str">
        <f t="shared" si="0"/>
        <v>Științe Economice, Câmpulung Muscel/ Finanţe şi bănci</v>
      </c>
      <c r="I51" t="s">
        <v>552</v>
      </c>
      <c r="K51" s="34" t="s">
        <v>204</v>
      </c>
      <c r="L51" s="12" t="s">
        <v>1610</v>
      </c>
      <c r="M51" s="35">
        <v>48</v>
      </c>
      <c r="N51">
        <f t="shared" si="2"/>
        <v>23</v>
      </c>
      <c r="S51" s="16" t="str">
        <f t="shared" si="1"/>
        <v>BUTCULESCU CLAUDIU RAMON</v>
      </c>
      <c r="T51" s="12" t="s">
        <v>981</v>
      </c>
      <c r="U51" s="12" t="s">
        <v>645</v>
      </c>
      <c r="V51" t="s">
        <v>853</v>
      </c>
      <c r="W51" s="34" t="s">
        <v>204</v>
      </c>
    </row>
    <row r="52" spans="6:23" x14ac:dyDescent="0.25">
      <c r="F52" s="12" t="s">
        <v>56</v>
      </c>
      <c r="G52" s="3" t="s">
        <v>128</v>
      </c>
      <c r="H52" s="15" t="str">
        <f t="shared" si="0"/>
        <v>Științe Juridice și Științe Economice, Constanta / Contabilitate şi informatică de gestiune</v>
      </c>
      <c r="I52" t="s">
        <v>552</v>
      </c>
      <c r="K52" s="34" t="s">
        <v>237</v>
      </c>
      <c r="L52" s="12" t="s">
        <v>1611</v>
      </c>
      <c r="M52" s="35">
        <v>84</v>
      </c>
      <c r="N52">
        <f t="shared" si="2"/>
        <v>15</v>
      </c>
      <c r="S52" s="16" t="str">
        <f t="shared" si="1"/>
        <v>BUTU IOANA MARIA</v>
      </c>
      <c r="T52" s="12" t="s">
        <v>982</v>
      </c>
      <c r="U52" s="12" t="s">
        <v>646</v>
      </c>
      <c r="V52" t="s">
        <v>1272</v>
      </c>
      <c r="W52" s="34" t="s">
        <v>237</v>
      </c>
    </row>
    <row r="53" spans="6:23" x14ac:dyDescent="0.25">
      <c r="F53" t="s">
        <v>56</v>
      </c>
      <c r="G53" s="7" t="s">
        <v>150</v>
      </c>
      <c r="H53" s="15" t="str">
        <f t="shared" si="0"/>
        <v>Științe Juridice și Științe Economice, Constanta / Contabilitate, expertiză şi audit</v>
      </c>
      <c r="J53" t="s">
        <v>552</v>
      </c>
      <c r="K53" s="34" t="s">
        <v>222</v>
      </c>
      <c r="L53" s="12" t="s">
        <v>1612</v>
      </c>
      <c r="M53" s="35">
        <v>67</v>
      </c>
      <c r="N53">
        <f t="shared" si="2"/>
        <v>18</v>
      </c>
      <c r="S53" s="16" t="str">
        <f t="shared" si="1"/>
        <v>BUZATU DANIEL CIPRIAN DUMITRU</v>
      </c>
      <c r="T53" s="12" t="s">
        <v>983</v>
      </c>
      <c r="U53" s="12" t="s">
        <v>647</v>
      </c>
      <c r="V53" t="s">
        <v>1350</v>
      </c>
      <c r="W53" s="34" t="s">
        <v>222</v>
      </c>
    </row>
    <row r="54" spans="6:23" x14ac:dyDescent="0.25">
      <c r="F54" t="s">
        <v>56</v>
      </c>
      <c r="G54" s="7" t="s">
        <v>152</v>
      </c>
      <c r="H54" s="15" t="str">
        <f t="shared" si="0"/>
        <v>Științe Juridice și Științe Economice, Constanta / Dialogul social şi comunicarea în relaţiile de muncă</v>
      </c>
      <c r="J54" t="s">
        <v>552</v>
      </c>
      <c r="K54" s="34" t="s">
        <v>170</v>
      </c>
      <c r="L54" s="12" t="s">
        <v>1613</v>
      </c>
      <c r="M54" s="35">
        <v>13</v>
      </c>
      <c r="N54">
        <f t="shared" si="2"/>
        <v>15</v>
      </c>
      <c r="S54" s="16" t="str">
        <f t="shared" si="1"/>
        <v>BUZEA OANA ROXANA</v>
      </c>
      <c r="T54" s="12" t="s">
        <v>984</v>
      </c>
      <c r="U54" s="12" t="s">
        <v>648</v>
      </c>
      <c r="V54" t="s">
        <v>1279</v>
      </c>
      <c r="W54" s="34" t="s">
        <v>170</v>
      </c>
    </row>
    <row r="55" spans="6:23" x14ac:dyDescent="0.25">
      <c r="F55" t="s">
        <v>56</v>
      </c>
      <c r="G55" s="3" t="s">
        <v>107</v>
      </c>
      <c r="H55" s="15" t="str">
        <f t="shared" si="0"/>
        <v>Științe Juridice și Științe Economice, Constanta / Drept</v>
      </c>
      <c r="I55" t="s">
        <v>552</v>
      </c>
      <c r="K55" s="34" t="s">
        <v>223</v>
      </c>
      <c r="L55" s="12" t="s">
        <v>1614</v>
      </c>
      <c r="M55" s="35">
        <v>68</v>
      </c>
      <c r="N55">
        <f t="shared" si="2"/>
        <v>18</v>
      </c>
      <c r="S55" s="16" t="str">
        <f t="shared" si="1"/>
        <v>CALIN CAMELIA ELENA</v>
      </c>
      <c r="T55" s="12" t="s">
        <v>985</v>
      </c>
      <c r="U55" s="12" t="s">
        <v>649</v>
      </c>
      <c r="V55" t="s">
        <v>605</v>
      </c>
      <c r="W55" s="34" t="s">
        <v>223</v>
      </c>
    </row>
    <row r="56" spans="6:23" x14ac:dyDescent="0.25">
      <c r="F56" t="s">
        <v>56</v>
      </c>
      <c r="G56" s="3" t="s">
        <v>130</v>
      </c>
      <c r="H56" s="15" t="str">
        <f t="shared" si="0"/>
        <v>Științe Juridice și Științe Economice, Constanta / Finanţe şi bănci</v>
      </c>
      <c r="I56" t="s">
        <v>552</v>
      </c>
      <c r="K56" s="34" t="s">
        <v>316</v>
      </c>
      <c r="L56" s="12" t="s">
        <v>1413</v>
      </c>
      <c r="M56" s="35">
        <v>172</v>
      </c>
      <c r="N56">
        <f t="shared" si="2"/>
        <v>18</v>
      </c>
      <c r="S56" s="16" t="str">
        <f t="shared" si="1"/>
        <v>CALIN VICTOR</v>
      </c>
      <c r="T56" s="12" t="s">
        <v>985</v>
      </c>
      <c r="U56" s="12" t="s">
        <v>650</v>
      </c>
      <c r="V56" t="s">
        <v>685</v>
      </c>
      <c r="W56" s="34" t="s">
        <v>316</v>
      </c>
    </row>
    <row r="57" spans="6:23" x14ac:dyDescent="0.25">
      <c r="F57" t="s">
        <v>56</v>
      </c>
      <c r="G57" s="3" t="s">
        <v>129</v>
      </c>
      <c r="H57" s="15" t="str">
        <f t="shared" si="0"/>
        <v>Științe Juridice și Științe Economice, Constanta / Management</v>
      </c>
      <c r="I57" t="s">
        <v>552</v>
      </c>
      <c r="K57" s="34" t="s">
        <v>238</v>
      </c>
      <c r="L57" s="12" t="s">
        <v>1615</v>
      </c>
      <c r="M57" s="35">
        <v>85</v>
      </c>
      <c r="N57">
        <f t="shared" si="2"/>
        <v>18</v>
      </c>
      <c r="S57" s="16" t="str">
        <f t="shared" si="1"/>
        <v>CATUNA GEORGE CRISTIAN</v>
      </c>
      <c r="T57" s="12" t="s">
        <v>986</v>
      </c>
      <c r="U57" s="12" t="s">
        <v>651</v>
      </c>
      <c r="V57" t="s">
        <v>1273</v>
      </c>
      <c r="W57" s="34" t="s">
        <v>238</v>
      </c>
    </row>
    <row r="58" spans="6:23" x14ac:dyDescent="0.25">
      <c r="F58" t="s">
        <v>56</v>
      </c>
      <c r="G58" s="7" t="s">
        <v>154</v>
      </c>
      <c r="H58" s="15" t="str">
        <f t="shared" si="0"/>
        <v>Științe Juridice și Științe Economice, Constanta / Management organizaţional şi antreprenoriat</v>
      </c>
      <c r="J58" t="s">
        <v>552</v>
      </c>
      <c r="K58" s="34" t="s">
        <v>163</v>
      </c>
      <c r="L58" s="12" t="s">
        <v>1414</v>
      </c>
      <c r="M58" s="35">
        <v>5</v>
      </c>
      <c r="N58">
        <f t="shared" si="2"/>
        <v>16</v>
      </c>
      <c r="S58" s="16" t="str">
        <f t="shared" si="1"/>
        <v>CEBAN TAMARA</v>
      </c>
      <c r="T58" s="12" t="s">
        <v>987</v>
      </c>
      <c r="U58" s="12" t="s">
        <v>652</v>
      </c>
      <c r="V58" t="s">
        <v>650</v>
      </c>
      <c r="W58" s="34" t="s">
        <v>163</v>
      </c>
    </row>
    <row r="59" spans="6:23" x14ac:dyDescent="0.25">
      <c r="F59" t="s">
        <v>56</v>
      </c>
      <c r="G59" s="7" t="s">
        <v>151</v>
      </c>
      <c r="H59" s="15" t="str">
        <f t="shared" si="0"/>
        <v>Științe Juridice și Științe Economice, Constanta / Managementul financiar contabil şi auditul afacerilor</v>
      </c>
      <c r="J59" t="s">
        <v>552</v>
      </c>
      <c r="K59" s="34" t="s">
        <v>224</v>
      </c>
      <c r="L59" s="12" t="s">
        <v>1616</v>
      </c>
      <c r="M59" s="35">
        <v>69</v>
      </c>
      <c r="N59">
        <f t="shared" si="2"/>
        <v>18</v>
      </c>
      <c r="S59" s="16" t="str">
        <f t="shared" si="1"/>
        <v>CERCHEZ ADELA MARIA</v>
      </c>
      <c r="T59" s="12" t="s">
        <v>988</v>
      </c>
      <c r="U59" s="12" t="s">
        <v>653</v>
      </c>
      <c r="V59" t="s">
        <v>1269</v>
      </c>
      <c r="W59" s="34" t="s">
        <v>224</v>
      </c>
    </row>
    <row r="60" spans="6:23" x14ac:dyDescent="0.25">
      <c r="F60" t="s">
        <v>56</v>
      </c>
      <c r="G60" s="7" t="s">
        <v>153</v>
      </c>
      <c r="H60" s="15" t="str">
        <f t="shared" si="0"/>
        <v>Științe Juridice și Științe Economice, Constanta / Ştiinţe penale</v>
      </c>
      <c r="J60" t="s">
        <v>552</v>
      </c>
      <c r="K60" s="34" t="s">
        <v>164</v>
      </c>
      <c r="L60" s="12" t="s">
        <v>1415</v>
      </c>
      <c r="M60" s="35">
        <v>6</v>
      </c>
      <c r="N60">
        <f t="shared" si="2"/>
        <v>20</v>
      </c>
      <c r="S60" s="16" t="str">
        <f t="shared" si="1"/>
        <v>CHAPELAN MIHAELA</v>
      </c>
      <c r="T60" s="12" t="s">
        <v>989</v>
      </c>
      <c r="U60" s="12" t="s">
        <v>623</v>
      </c>
      <c r="V60" t="s">
        <v>1280</v>
      </c>
      <c r="W60" s="34" t="s">
        <v>164</v>
      </c>
    </row>
    <row r="61" spans="6:23" x14ac:dyDescent="0.25">
      <c r="F61" s="12" t="s">
        <v>58</v>
      </c>
      <c r="G61" s="4" t="s">
        <v>109</v>
      </c>
      <c r="H61" s="15" t="str">
        <f t="shared" si="0"/>
        <v>Științe Juridice, Economice și Administrative Craiova/ Administraţie publică</v>
      </c>
      <c r="I61" t="s">
        <v>552</v>
      </c>
      <c r="K61" s="34" t="s">
        <v>171</v>
      </c>
      <c r="L61" s="12" t="s">
        <v>1617</v>
      </c>
      <c r="M61" s="35">
        <v>14</v>
      </c>
      <c r="N61">
        <f t="shared" si="2"/>
        <v>21</v>
      </c>
      <c r="S61" s="16" t="str">
        <f t="shared" si="1"/>
        <v>CHIRIMBU MIHAELA ADINA</v>
      </c>
      <c r="T61" s="12" t="s">
        <v>990</v>
      </c>
      <c r="U61" s="12" t="s">
        <v>654</v>
      </c>
      <c r="V61" t="s">
        <v>1281</v>
      </c>
      <c r="W61" s="34" t="s">
        <v>171</v>
      </c>
    </row>
    <row r="62" spans="6:23" x14ac:dyDescent="0.25">
      <c r="F62" t="s">
        <v>58</v>
      </c>
      <c r="G62" s="7" t="s">
        <v>155</v>
      </c>
      <c r="H62" s="15" t="str">
        <f t="shared" si="0"/>
        <v>Științe Juridice, Economice și Administrative Craiova/ Auditul intern în sistemul public şi privat</v>
      </c>
      <c r="J62" t="s">
        <v>552</v>
      </c>
      <c r="K62" s="34" t="s">
        <v>172</v>
      </c>
      <c r="L62" s="12" t="s">
        <v>1618</v>
      </c>
      <c r="M62" s="35">
        <v>15</v>
      </c>
      <c r="N62">
        <f t="shared" si="2"/>
        <v>23</v>
      </c>
      <c r="S62" s="16" t="str">
        <f t="shared" si="1"/>
        <v>CHIRIMBU SEBASTIAN CRISTIAN</v>
      </c>
      <c r="T62" s="12" t="s">
        <v>990</v>
      </c>
      <c r="U62" s="12" t="s">
        <v>655</v>
      </c>
      <c r="V62" t="s">
        <v>652</v>
      </c>
      <c r="W62" s="34" t="s">
        <v>172</v>
      </c>
    </row>
    <row r="63" spans="6:23" x14ac:dyDescent="0.25">
      <c r="F63" t="s">
        <v>58</v>
      </c>
      <c r="G63" s="3" t="s">
        <v>128</v>
      </c>
      <c r="H63" s="15" t="str">
        <f t="shared" si="0"/>
        <v>Științe Juridice, Economice și Administrative Craiova/ Contabilitate şi informatică de gestiune</v>
      </c>
      <c r="I63" t="s">
        <v>552</v>
      </c>
      <c r="K63" s="34" t="s">
        <v>504</v>
      </c>
      <c r="L63" s="12" t="s">
        <v>1416</v>
      </c>
      <c r="M63" s="35">
        <v>380</v>
      </c>
      <c r="N63">
        <f t="shared" si="2"/>
        <v>19</v>
      </c>
      <c r="S63" s="16" t="str">
        <f t="shared" si="1"/>
        <v>CHIRU CLAUDIU</v>
      </c>
      <c r="T63" s="12" t="s">
        <v>991</v>
      </c>
      <c r="U63" s="12" t="s">
        <v>656</v>
      </c>
      <c r="V63" t="s">
        <v>769</v>
      </c>
      <c r="W63" s="34" t="s">
        <v>504</v>
      </c>
    </row>
    <row r="64" spans="6:23" x14ac:dyDescent="0.25">
      <c r="F64" t="s">
        <v>58</v>
      </c>
      <c r="G64" s="3" t="s">
        <v>107</v>
      </c>
      <c r="H64" s="15" t="str">
        <f t="shared" si="0"/>
        <v>Științe Juridice, Economice și Administrative Craiova/ Drept</v>
      </c>
      <c r="I64" t="s">
        <v>552</v>
      </c>
      <c r="K64" s="34" t="s">
        <v>281</v>
      </c>
      <c r="L64" s="12" t="s">
        <v>1619</v>
      </c>
      <c r="M64" s="35">
        <v>134</v>
      </c>
      <c r="N64">
        <f t="shared" si="2"/>
        <v>17</v>
      </c>
      <c r="S64" s="16" t="str">
        <f t="shared" si="1"/>
        <v>CHIVU MARIA RAMONA</v>
      </c>
      <c r="T64" s="12" t="s">
        <v>992</v>
      </c>
      <c r="U64" s="12" t="s">
        <v>657</v>
      </c>
      <c r="V64" t="s">
        <v>1277</v>
      </c>
      <c r="W64" s="34" t="s">
        <v>281</v>
      </c>
    </row>
    <row r="65" spans="6:23" x14ac:dyDescent="0.25">
      <c r="F65" t="s">
        <v>58</v>
      </c>
      <c r="G65" s="7" t="s">
        <v>157</v>
      </c>
      <c r="H65" s="15" t="str">
        <f t="shared" si="0"/>
        <v>Științe Juridice, Economice și Administrative Craiova/ Finanţe şi administraţie publică europeană</v>
      </c>
      <c r="J65" t="s">
        <v>552</v>
      </c>
      <c r="K65" s="34" t="s">
        <v>295</v>
      </c>
      <c r="L65" s="12" t="s">
        <v>1417</v>
      </c>
      <c r="M65" s="35">
        <v>149</v>
      </c>
      <c r="N65">
        <f t="shared" si="2"/>
        <v>17</v>
      </c>
      <c r="S65" s="16" t="str">
        <f t="shared" si="1"/>
        <v>CHIVU MARIN</v>
      </c>
      <c r="T65" s="12" t="s">
        <v>992</v>
      </c>
      <c r="U65" s="12" t="s">
        <v>658</v>
      </c>
      <c r="V65" t="s">
        <v>1306</v>
      </c>
      <c r="W65" s="34" t="s">
        <v>295</v>
      </c>
    </row>
    <row r="66" spans="6:23" x14ac:dyDescent="0.25">
      <c r="F66" t="s">
        <v>58</v>
      </c>
      <c r="G66" s="3" t="s">
        <v>130</v>
      </c>
      <c r="H66" s="15" t="str">
        <f t="shared" ref="H66:H96" si="3">CONCATENATE(F66,"/ ",G66)</f>
        <v>Științe Juridice, Economice și Administrative Craiova/ Finanţe şi bănci</v>
      </c>
      <c r="I66" t="s">
        <v>552</v>
      </c>
      <c r="K66" s="34" t="s">
        <v>513</v>
      </c>
      <c r="L66" s="12" t="s">
        <v>1620</v>
      </c>
      <c r="M66" s="35">
        <v>389</v>
      </c>
      <c r="N66">
        <f t="shared" si="2"/>
        <v>23</v>
      </c>
      <c r="S66" s="16" t="str">
        <f t="shared" ref="S66:S129" si="4">K66</f>
        <v>CIOBANICA MIHAELA LAVINIA</v>
      </c>
      <c r="T66" s="12" t="s">
        <v>993</v>
      </c>
      <c r="U66" s="12" t="s">
        <v>659</v>
      </c>
      <c r="V66" t="s">
        <v>773</v>
      </c>
      <c r="W66" s="34" t="s">
        <v>513</v>
      </c>
    </row>
    <row r="67" spans="6:23" x14ac:dyDescent="0.25">
      <c r="F67" t="s">
        <v>58</v>
      </c>
      <c r="G67" s="3" t="s">
        <v>129</v>
      </c>
      <c r="H67" s="15" t="str">
        <f t="shared" si="3"/>
        <v>Științe Juridice, Economice și Administrative Craiova/ Management</v>
      </c>
      <c r="I67" t="s">
        <v>552</v>
      </c>
      <c r="K67" s="34" t="s">
        <v>352</v>
      </c>
      <c r="L67" s="12" t="s">
        <v>1418</v>
      </c>
      <c r="M67" s="35">
        <v>211</v>
      </c>
      <c r="N67">
        <f t="shared" ref="N67:N130" si="5">LEN(L67)</f>
        <v>18</v>
      </c>
      <c r="S67" s="16" t="str">
        <f t="shared" si="4"/>
        <v>CIOBANU MAIA</v>
      </c>
      <c r="T67" s="12" t="s">
        <v>994</v>
      </c>
      <c r="U67" s="12" t="s">
        <v>660</v>
      </c>
      <c r="V67" t="s">
        <v>1270</v>
      </c>
      <c r="W67" s="34" t="s">
        <v>352</v>
      </c>
    </row>
    <row r="68" spans="6:23" x14ac:dyDescent="0.25">
      <c r="F68" t="s">
        <v>58</v>
      </c>
      <c r="G68" s="3" t="s">
        <v>108</v>
      </c>
      <c r="H68" s="15" t="str">
        <f t="shared" si="3"/>
        <v>Științe Juridice, Economice și Administrative Craiova/ Poliţie locală</v>
      </c>
      <c r="I68" t="s">
        <v>552</v>
      </c>
      <c r="K68" s="34" t="s">
        <v>360</v>
      </c>
      <c r="L68" s="12" t="s">
        <v>1419</v>
      </c>
      <c r="M68" s="35">
        <v>220</v>
      </c>
      <c r="N68">
        <f t="shared" si="5"/>
        <v>21</v>
      </c>
      <c r="S68" s="16" t="str">
        <f t="shared" si="4"/>
        <v>CIOCHINA RALUCA</v>
      </c>
      <c r="T68" s="12" t="s">
        <v>995</v>
      </c>
      <c r="U68" s="12" t="s">
        <v>661</v>
      </c>
      <c r="V68" t="s">
        <v>1363</v>
      </c>
      <c r="W68" s="34" t="s">
        <v>360</v>
      </c>
    </row>
    <row r="69" spans="6:23" x14ac:dyDescent="0.25">
      <c r="F69" t="s">
        <v>58</v>
      </c>
      <c r="G69" s="7" t="s">
        <v>156</v>
      </c>
      <c r="H69" s="15" t="str">
        <f t="shared" si="3"/>
        <v>Științe Juridice, Economice și Administrative Craiova/ Ştiinţe penale şi criminalistica</v>
      </c>
      <c r="J69" t="s">
        <v>552</v>
      </c>
      <c r="K69" s="34" t="s">
        <v>452</v>
      </c>
      <c r="L69" s="12" t="s">
        <v>1420</v>
      </c>
      <c r="M69" s="35">
        <v>324</v>
      </c>
      <c r="N69">
        <f t="shared" si="5"/>
        <v>21</v>
      </c>
      <c r="S69" s="16" t="str">
        <f t="shared" si="4"/>
        <v>CIOCOIU MARIANA</v>
      </c>
      <c r="T69" s="12" t="s">
        <v>996</v>
      </c>
      <c r="U69" s="12" t="s">
        <v>662</v>
      </c>
      <c r="V69" t="s">
        <v>818</v>
      </c>
      <c r="W69" s="34" t="s">
        <v>452</v>
      </c>
    </row>
    <row r="70" spans="6:23" ht="25.5" customHeight="1" x14ac:dyDescent="0.25">
      <c r="F70" t="s">
        <v>59</v>
      </c>
      <c r="G70" s="3" t="s">
        <v>109</v>
      </c>
      <c r="H70" s="15" t="str">
        <f t="shared" si="3"/>
        <v>Științe Juridice, Economice și Administrative, Braşov/ Administraţie publică</v>
      </c>
      <c r="I70" t="s">
        <v>552</v>
      </c>
      <c r="K70" s="34" t="s">
        <v>420</v>
      </c>
      <c r="L70" s="12" t="s">
        <v>1421</v>
      </c>
      <c r="M70" s="35">
        <v>285</v>
      </c>
      <c r="N70">
        <f t="shared" si="5"/>
        <v>22</v>
      </c>
      <c r="S70" s="16" t="str">
        <f t="shared" si="4"/>
        <v>CIOPONEA DANIELA</v>
      </c>
      <c r="T70" s="12" t="s">
        <v>997</v>
      </c>
      <c r="U70" s="12" t="s">
        <v>663</v>
      </c>
      <c r="V70" t="s">
        <v>605</v>
      </c>
      <c r="W70" s="34" t="s">
        <v>420</v>
      </c>
    </row>
    <row r="71" spans="6:23" x14ac:dyDescent="0.25">
      <c r="F71" t="s">
        <v>59</v>
      </c>
      <c r="G71" s="3" t="s">
        <v>128</v>
      </c>
      <c r="H71" s="15" t="str">
        <f t="shared" si="3"/>
        <v>Științe Juridice, Economice și Administrative, Braşov/ Contabilitate şi informatică de gestiune</v>
      </c>
      <c r="I71" t="s">
        <v>552</v>
      </c>
      <c r="K71" s="34" t="s">
        <v>265</v>
      </c>
      <c r="L71" s="12" t="s">
        <v>1621</v>
      </c>
      <c r="M71" s="35">
        <v>115</v>
      </c>
      <c r="N71">
        <f t="shared" si="5"/>
        <v>22</v>
      </c>
      <c r="S71" s="16" t="str">
        <f t="shared" si="4"/>
        <v>CIOPONEA MARIANA CRISTINA</v>
      </c>
      <c r="T71" s="12" t="s">
        <v>997</v>
      </c>
      <c r="U71" s="12" t="s">
        <v>664</v>
      </c>
      <c r="V71" t="s">
        <v>1307</v>
      </c>
      <c r="W71" s="34" t="s">
        <v>265</v>
      </c>
    </row>
    <row r="72" spans="6:23" x14ac:dyDescent="0.25">
      <c r="F72" t="s">
        <v>59</v>
      </c>
      <c r="G72" s="7" t="s">
        <v>145</v>
      </c>
      <c r="H72" s="15" t="str">
        <f t="shared" si="3"/>
        <v>Științe Juridice, Economice și Administrative, Braşov/ Cooperare internaţională în justiţie</v>
      </c>
      <c r="J72" t="s">
        <v>552</v>
      </c>
      <c r="K72" s="34" t="s">
        <v>388</v>
      </c>
      <c r="L72" s="12" t="s">
        <v>1422</v>
      </c>
      <c r="M72" s="35">
        <v>250</v>
      </c>
      <c r="N72">
        <f t="shared" si="5"/>
        <v>21</v>
      </c>
      <c r="S72" s="16" t="str">
        <f t="shared" si="4"/>
        <v>CIOTOIU IULIANA</v>
      </c>
      <c r="T72" s="12" t="s">
        <v>998</v>
      </c>
      <c r="U72" s="12" t="s">
        <v>665</v>
      </c>
      <c r="V72" t="s">
        <v>606</v>
      </c>
      <c r="W72" s="34" t="s">
        <v>388</v>
      </c>
    </row>
    <row r="73" spans="6:23" x14ac:dyDescent="0.25">
      <c r="F73" t="s">
        <v>59</v>
      </c>
      <c r="G73" s="7" t="s">
        <v>146</v>
      </c>
      <c r="H73" s="15" t="str">
        <f t="shared" si="3"/>
        <v>Științe Juridice, Economice și Administrative, Braşov/ Dimensiunea europeană a managementului organizaţiei</v>
      </c>
      <c r="J73" t="s">
        <v>552</v>
      </c>
      <c r="K73" s="34" t="s">
        <v>331</v>
      </c>
      <c r="L73" s="12" t="s">
        <v>1423</v>
      </c>
      <c r="M73" s="35">
        <v>187</v>
      </c>
      <c r="N73">
        <f t="shared" si="5"/>
        <v>20</v>
      </c>
      <c r="S73" s="16" t="str">
        <f t="shared" si="4"/>
        <v>CIRNECI DRAGOS</v>
      </c>
      <c r="T73" s="12" t="s">
        <v>999</v>
      </c>
      <c r="U73" s="12" t="s">
        <v>666</v>
      </c>
      <c r="V73" t="s">
        <v>1298</v>
      </c>
      <c r="W73" s="34" t="s">
        <v>331</v>
      </c>
    </row>
    <row r="74" spans="6:23" x14ac:dyDescent="0.25">
      <c r="F74" t="s">
        <v>59</v>
      </c>
      <c r="G74" s="3" t="s">
        <v>107</v>
      </c>
      <c r="H74" s="15" t="str">
        <f t="shared" si="3"/>
        <v>Științe Juridice, Economice și Administrative, Braşov/ Drept</v>
      </c>
      <c r="I74" t="s">
        <v>552</v>
      </c>
      <c r="K74" s="34" t="s">
        <v>193</v>
      </c>
      <c r="L74" s="12" t="s">
        <v>1424</v>
      </c>
      <c r="M74" s="35">
        <v>36</v>
      </c>
      <c r="N74">
        <f t="shared" si="5"/>
        <v>16</v>
      </c>
      <c r="S74" s="16" t="str">
        <f t="shared" si="4"/>
        <v>COCA GEORGE</v>
      </c>
      <c r="T74" s="12" t="s">
        <v>1000</v>
      </c>
      <c r="U74" s="12" t="s">
        <v>667</v>
      </c>
      <c r="V74" t="s">
        <v>855</v>
      </c>
      <c r="W74" s="34" t="s">
        <v>193</v>
      </c>
    </row>
    <row r="75" spans="6:23" x14ac:dyDescent="0.25">
      <c r="F75" s="12" t="s">
        <v>59</v>
      </c>
      <c r="G75" s="4" t="s">
        <v>129</v>
      </c>
      <c r="H75" s="15" t="str">
        <f t="shared" si="3"/>
        <v>Științe Juridice, Economice și Administrative, Braşov/ Management</v>
      </c>
      <c r="I75" t="s">
        <v>552</v>
      </c>
      <c r="K75" s="34" t="s">
        <v>266</v>
      </c>
      <c r="L75" s="12" t="s">
        <v>1622</v>
      </c>
      <c r="M75" s="35">
        <v>116</v>
      </c>
      <c r="N75">
        <f t="shared" si="5"/>
        <v>23</v>
      </c>
      <c r="S75" s="16" t="str">
        <f t="shared" si="4"/>
        <v>COCIUBAN ARISTIDE DUMITRU</v>
      </c>
      <c r="T75" s="12" t="s">
        <v>1001</v>
      </c>
      <c r="U75" s="12" t="s">
        <v>668</v>
      </c>
      <c r="V75" t="s">
        <v>729</v>
      </c>
      <c r="W75" s="34" t="s">
        <v>266</v>
      </c>
    </row>
    <row r="76" spans="6:23" x14ac:dyDescent="0.25">
      <c r="F76" t="s">
        <v>59</v>
      </c>
      <c r="G76" s="7" t="s">
        <v>147</v>
      </c>
      <c r="H76" s="15" t="str">
        <f t="shared" si="3"/>
        <v>Științe Juridice, Economice și Administrative, Braşov/ Managementul administraţiei publice</v>
      </c>
      <c r="J76" t="s">
        <v>552</v>
      </c>
      <c r="K76" s="34" t="s">
        <v>473</v>
      </c>
      <c r="L76" s="12" t="s">
        <v>1623</v>
      </c>
      <c r="M76" s="35">
        <v>348</v>
      </c>
      <c r="N76">
        <f t="shared" si="5"/>
        <v>23</v>
      </c>
      <c r="S76" s="16" t="str">
        <f t="shared" si="4"/>
        <v>COCOSILA GABRIELA MIHAELA</v>
      </c>
      <c r="T76" s="12" t="s">
        <v>1002</v>
      </c>
      <c r="U76" s="12" t="s">
        <v>669</v>
      </c>
      <c r="V76" t="s">
        <v>804</v>
      </c>
      <c r="W76" s="34" t="s">
        <v>473</v>
      </c>
    </row>
    <row r="77" spans="6:23" x14ac:dyDescent="0.25">
      <c r="F77" t="s">
        <v>59</v>
      </c>
      <c r="G77" s="7" t="s">
        <v>148</v>
      </c>
      <c r="H77" s="15" t="str">
        <f t="shared" si="3"/>
        <v>Științe Juridice, Economice și Administrative, Braşov/ Managementul strategic al organizaţiei</v>
      </c>
      <c r="J77" t="s">
        <v>552</v>
      </c>
      <c r="K77" s="34" t="s">
        <v>361</v>
      </c>
      <c r="L77" s="12" t="s">
        <v>1425</v>
      </c>
      <c r="M77" s="35">
        <v>221</v>
      </c>
      <c r="N77">
        <f t="shared" si="5"/>
        <v>24</v>
      </c>
      <c r="S77" s="16" t="str">
        <f t="shared" si="4"/>
        <v>COJOCARIU GHEORGHE</v>
      </c>
      <c r="T77" s="12" t="s">
        <v>1003</v>
      </c>
      <c r="U77" s="12" t="s">
        <v>620</v>
      </c>
      <c r="V77" t="s">
        <v>633</v>
      </c>
      <c r="W77" s="34" t="s">
        <v>361</v>
      </c>
    </row>
    <row r="78" spans="6:23" x14ac:dyDescent="0.25">
      <c r="F78" t="s">
        <v>60</v>
      </c>
      <c r="G78" s="4" t="s">
        <v>109</v>
      </c>
      <c r="H78" s="15" t="str">
        <f t="shared" si="3"/>
        <v>Științe Juridice, Politice și Administrative, București/ Administraţie publică</v>
      </c>
      <c r="I78" t="s">
        <v>552</v>
      </c>
      <c r="K78" s="34" t="s">
        <v>234</v>
      </c>
      <c r="L78" s="12" t="s">
        <v>1624</v>
      </c>
      <c r="M78" s="35">
        <v>79</v>
      </c>
      <c r="N78">
        <f t="shared" si="5"/>
        <v>18</v>
      </c>
      <c r="S78" s="16" t="str">
        <f t="shared" si="4"/>
        <v>COJOCARU ADIN MARIAN</v>
      </c>
      <c r="T78" s="12" t="s">
        <v>1004</v>
      </c>
      <c r="U78" s="12" t="s">
        <v>670</v>
      </c>
      <c r="V78" t="s">
        <v>641</v>
      </c>
      <c r="W78" s="34" t="s">
        <v>234</v>
      </c>
    </row>
    <row r="79" spans="6:23" x14ac:dyDescent="0.25">
      <c r="F79" t="s">
        <v>60</v>
      </c>
      <c r="G79" s="3" t="s">
        <v>107</v>
      </c>
      <c r="H79" s="15" t="str">
        <f t="shared" si="3"/>
        <v>Științe Juridice, Politice și Administrative, București/ Drept</v>
      </c>
      <c r="I79" t="s">
        <v>552</v>
      </c>
      <c r="K79" s="34" t="s">
        <v>233</v>
      </c>
      <c r="L79" s="12" t="s">
        <v>1426</v>
      </c>
      <c r="M79" s="35">
        <v>78</v>
      </c>
      <c r="N79">
        <f t="shared" si="5"/>
        <v>22</v>
      </c>
      <c r="S79" s="16" t="str">
        <f t="shared" si="4"/>
        <v>COJOCARU MARILENA</v>
      </c>
      <c r="T79" s="12" t="s">
        <v>1004</v>
      </c>
      <c r="U79" s="12" t="s">
        <v>671</v>
      </c>
      <c r="V79" t="s">
        <v>642</v>
      </c>
      <c r="W79" s="34" t="s">
        <v>233</v>
      </c>
    </row>
    <row r="80" spans="6:23" x14ac:dyDescent="0.25">
      <c r="F80" t="s">
        <v>60</v>
      </c>
      <c r="G80" s="3" t="s">
        <v>108</v>
      </c>
      <c r="H80" s="15" t="str">
        <f t="shared" si="3"/>
        <v>Științe Juridice, Politice și Administrative, București/ Poliţie locală</v>
      </c>
      <c r="I80" t="s">
        <v>552</v>
      </c>
      <c r="K80" s="34" t="s">
        <v>362</v>
      </c>
      <c r="L80" s="12" t="s">
        <v>1625</v>
      </c>
      <c r="M80" s="35">
        <v>222</v>
      </c>
      <c r="N80">
        <f t="shared" si="5"/>
        <v>20</v>
      </c>
      <c r="S80" s="16" t="str">
        <f t="shared" si="4"/>
        <v>COMAN RUXANDRA MARILENA</v>
      </c>
      <c r="T80" s="12" t="s">
        <v>1005</v>
      </c>
      <c r="U80" s="12" t="s">
        <v>672</v>
      </c>
      <c r="V80" t="s">
        <v>927</v>
      </c>
      <c r="W80" s="34" t="s">
        <v>362</v>
      </c>
    </row>
    <row r="81" spans="6:23" x14ac:dyDescent="0.25">
      <c r="F81" t="s">
        <v>60</v>
      </c>
      <c r="G81" s="4" t="s">
        <v>110</v>
      </c>
      <c r="H81" s="15" t="str">
        <f t="shared" si="3"/>
        <v>Științe Juridice, Politice și Administrative, București/ Relaţii internaţionale şi studii europene</v>
      </c>
      <c r="I81" t="s">
        <v>552</v>
      </c>
      <c r="K81" s="34" t="s">
        <v>430</v>
      </c>
      <c r="L81" s="12" t="s">
        <v>1427</v>
      </c>
      <c r="M81" s="35">
        <v>301</v>
      </c>
      <c r="N81">
        <f t="shared" si="5"/>
        <v>22</v>
      </c>
      <c r="S81" s="16" t="str">
        <f t="shared" si="4"/>
        <v>CONSTANTIN EUGEN</v>
      </c>
      <c r="T81" s="12" t="s">
        <v>869</v>
      </c>
      <c r="U81" s="12" t="s">
        <v>674</v>
      </c>
      <c r="V81" t="s">
        <v>1337</v>
      </c>
      <c r="W81" s="34" t="s">
        <v>430</v>
      </c>
    </row>
    <row r="82" spans="6:23" x14ac:dyDescent="0.25">
      <c r="F82" t="s">
        <v>60</v>
      </c>
      <c r="G82" s="7" t="s">
        <v>111</v>
      </c>
      <c r="H82" s="15" t="str">
        <f t="shared" si="3"/>
        <v xml:space="preserve">Științe Juridice, Politice și Administrative, București/ Ştiinţe penale </v>
      </c>
      <c r="J82" t="s">
        <v>552</v>
      </c>
      <c r="K82" s="34" t="s">
        <v>453</v>
      </c>
      <c r="L82" s="12" t="s">
        <v>1428</v>
      </c>
      <c r="M82" s="35">
        <v>325</v>
      </c>
      <c r="N82">
        <f t="shared" si="5"/>
        <v>29</v>
      </c>
      <c r="S82" s="16" t="str">
        <f t="shared" si="4"/>
        <v>CONSTANTINESCU MADALINA</v>
      </c>
      <c r="T82" s="12" t="s">
        <v>1006</v>
      </c>
      <c r="U82" s="12" t="s">
        <v>625</v>
      </c>
      <c r="V82" t="s">
        <v>1343</v>
      </c>
      <c r="W82" s="34" t="s">
        <v>453</v>
      </c>
    </row>
    <row r="83" spans="6:23" x14ac:dyDescent="0.25">
      <c r="F83" t="s">
        <v>61</v>
      </c>
      <c r="G83" s="3" t="s">
        <v>114</v>
      </c>
      <c r="H83" s="15" t="str">
        <f t="shared" si="3"/>
        <v>Științe Socio-Umane București/ Arhivistică</v>
      </c>
      <c r="I83" t="s">
        <v>552</v>
      </c>
      <c r="K83" s="34" t="s">
        <v>379</v>
      </c>
      <c r="L83" s="12" t="s">
        <v>1626</v>
      </c>
      <c r="M83" s="35">
        <v>241</v>
      </c>
      <c r="N83">
        <f t="shared" si="5"/>
        <v>16</v>
      </c>
      <c r="S83" s="16" t="str">
        <f t="shared" si="4"/>
        <v>COPIL VLAD ALEXANDRU</v>
      </c>
      <c r="T83" s="12" t="s">
        <v>1007</v>
      </c>
      <c r="U83" s="12" t="s">
        <v>675</v>
      </c>
      <c r="V83" t="s">
        <v>1288</v>
      </c>
      <c r="W83" s="34" t="s">
        <v>379</v>
      </c>
    </row>
    <row r="84" spans="6:23" x14ac:dyDescent="0.25">
      <c r="F84" t="s">
        <v>61</v>
      </c>
      <c r="G84" s="7" t="s">
        <v>118</v>
      </c>
      <c r="H84" s="15" t="str">
        <f t="shared" si="3"/>
        <v>Științe Socio-Umane București/ Artă Muzicală</v>
      </c>
      <c r="J84" t="s">
        <v>552</v>
      </c>
      <c r="K84" s="34" t="s">
        <v>460</v>
      </c>
      <c r="L84" s="12" t="s">
        <v>1429</v>
      </c>
      <c r="M84" s="35">
        <v>334</v>
      </c>
      <c r="N84">
        <f t="shared" si="5"/>
        <v>23</v>
      </c>
      <c r="S84" s="16" t="str">
        <f t="shared" si="4"/>
        <v>COSTACHE GHEORGHE</v>
      </c>
      <c r="T84" s="12" t="s">
        <v>1008</v>
      </c>
      <c r="U84" s="12" t="s">
        <v>620</v>
      </c>
      <c r="V84" t="s">
        <v>821</v>
      </c>
      <c r="W84" s="34" t="s">
        <v>460</v>
      </c>
    </row>
    <row r="85" spans="6:23" x14ac:dyDescent="0.25">
      <c r="F85" t="s">
        <v>61</v>
      </c>
      <c r="G85" s="7" t="s">
        <v>123</v>
      </c>
      <c r="H85" s="15" t="str">
        <f t="shared" si="3"/>
        <v>Științe Socio-Umane București/ Artă Teatrală</v>
      </c>
      <c r="J85" t="s">
        <v>552</v>
      </c>
      <c r="K85" s="34" t="s">
        <v>251</v>
      </c>
      <c r="L85" s="12" t="s">
        <v>1627</v>
      </c>
      <c r="M85" s="35">
        <v>99</v>
      </c>
      <c r="N85">
        <f t="shared" si="5"/>
        <v>18</v>
      </c>
      <c r="S85" s="16" t="str">
        <f t="shared" si="4"/>
        <v>COSTEA CARMEN EUGENIA</v>
      </c>
      <c r="T85" s="12" t="s">
        <v>1009</v>
      </c>
      <c r="U85" s="12" t="s">
        <v>678</v>
      </c>
      <c r="V85" t="s">
        <v>690</v>
      </c>
      <c r="W85" s="34" t="s">
        <v>251</v>
      </c>
    </row>
    <row r="86" spans="6:23" x14ac:dyDescent="0.25">
      <c r="F86" t="s">
        <v>61</v>
      </c>
      <c r="G86" s="3" t="s">
        <v>117</v>
      </c>
      <c r="H86" s="15" t="str">
        <f t="shared" si="3"/>
        <v>Științe Socio-Umane București/ Artele spectacolului (actorie)</v>
      </c>
      <c r="I86" t="s">
        <v>552</v>
      </c>
      <c r="K86" s="34" t="s">
        <v>530</v>
      </c>
      <c r="L86" s="12" t="s">
        <v>1430</v>
      </c>
      <c r="M86" s="35">
        <v>409</v>
      </c>
      <c r="N86">
        <f t="shared" si="5"/>
        <v>22</v>
      </c>
      <c r="S86" s="16" t="str">
        <f t="shared" si="4"/>
        <v>COVRIG GEORGIANA</v>
      </c>
      <c r="T86" s="12" t="s">
        <v>1010</v>
      </c>
      <c r="U86" s="12" t="s">
        <v>613</v>
      </c>
      <c r="V86" t="s">
        <v>774</v>
      </c>
      <c r="W86" s="34" t="s">
        <v>530</v>
      </c>
    </row>
    <row r="87" spans="6:23" x14ac:dyDescent="0.25">
      <c r="F87" s="12" t="s">
        <v>61</v>
      </c>
      <c r="G87" s="3" t="s">
        <v>112</v>
      </c>
      <c r="H87" s="15" t="str">
        <f t="shared" si="3"/>
        <v>Științe Socio-Umane București/ Comunicare şi relaţii publice</v>
      </c>
      <c r="I87" t="s">
        <v>552</v>
      </c>
      <c r="K87" s="34" t="s">
        <v>247</v>
      </c>
      <c r="L87" s="12" t="s">
        <v>1628</v>
      </c>
      <c r="M87" s="35">
        <v>95</v>
      </c>
      <c r="N87">
        <f t="shared" si="5"/>
        <v>23</v>
      </c>
      <c r="S87" s="16" t="str">
        <f t="shared" si="4"/>
        <v>CRACIUNAS VIRGINIA DIANA</v>
      </c>
      <c r="T87" s="12" t="s">
        <v>1011</v>
      </c>
      <c r="U87" s="12" t="s">
        <v>679</v>
      </c>
      <c r="V87" t="s">
        <v>730</v>
      </c>
      <c r="W87" s="34" t="s">
        <v>247</v>
      </c>
    </row>
    <row r="88" spans="6:23" x14ac:dyDescent="0.25">
      <c r="F88" t="s">
        <v>61</v>
      </c>
      <c r="G88" s="7" t="s">
        <v>119</v>
      </c>
      <c r="H88" s="15" t="str">
        <f t="shared" si="3"/>
        <v>Științe Socio-Umane București/ Familia în societatea contemporană</v>
      </c>
      <c r="J88" t="s">
        <v>552</v>
      </c>
      <c r="K88" s="34" t="s">
        <v>386</v>
      </c>
      <c r="L88" s="12" t="s">
        <v>1431</v>
      </c>
      <c r="M88" s="35">
        <v>248</v>
      </c>
      <c r="N88">
        <f t="shared" si="5"/>
        <v>18</v>
      </c>
      <c r="S88" s="16" t="str">
        <f t="shared" si="4"/>
        <v>CREANGA EMIL</v>
      </c>
      <c r="T88" s="12" t="s">
        <v>1012</v>
      </c>
      <c r="U88" s="12" t="s">
        <v>680</v>
      </c>
      <c r="V88" t="s">
        <v>607</v>
      </c>
      <c r="W88" s="34" t="s">
        <v>386</v>
      </c>
    </row>
    <row r="89" spans="6:23" x14ac:dyDescent="0.25">
      <c r="F89" t="s">
        <v>61</v>
      </c>
      <c r="G89" s="4" t="s">
        <v>113</v>
      </c>
      <c r="H89" s="15" t="str">
        <f t="shared" si="3"/>
        <v>Științe Socio-Umane București/ Jurnalism</v>
      </c>
      <c r="I89" t="s">
        <v>552</v>
      </c>
      <c r="K89" s="34" t="s">
        <v>296</v>
      </c>
      <c r="L89" s="12" t="s">
        <v>1629</v>
      </c>
      <c r="M89" s="35">
        <v>150</v>
      </c>
      <c r="N89">
        <f t="shared" si="5"/>
        <v>20</v>
      </c>
      <c r="S89" s="16" t="str">
        <f t="shared" si="4"/>
        <v>CRETOIU RALUCA IONELA</v>
      </c>
      <c r="T89" s="12" t="s">
        <v>1013</v>
      </c>
      <c r="U89" s="12" t="s">
        <v>681</v>
      </c>
      <c r="V89" t="s">
        <v>731</v>
      </c>
      <c r="W89" s="34" t="s">
        <v>296</v>
      </c>
    </row>
    <row r="90" spans="6:23" x14ac:dyDescent="0.25">
      <c r="F90" t="s">
        <v>61</v>
      </c>
      <c r="G90" s="7" t="s">
        <v>120</v>
      </c>
      <c r="H90" s="15" t="str">
        <f t="shared" si="3"/>
        <v>Științe Socio-Umane București/ Management organizaţional şi al resurselor umane</v>
      </c>
      <c r="J90" t="s">
        <v>552</v>
      </c>
      <c r="K90" s="34" t="s">
        <v>353</v>
      </c>
      <c r="L90" s="12" t="s">
        <v>1630</v>
      </c>
      <c r="M90" s="35">
        <v>212</v>
      </c>
      <c r="N90">
        <f t="shared" si="5"/>
        <v>18</v>
      </c>
      <c r="S90" s="16" t="str">
        <f t="shared" si="4"/>
        <v>CRETU VIOREL FLORIN</v>
      </c>
      <c r="T90" s="12" t="s">
        <v>1014</v>
      </c>
      <c r="U90" s="12" t="s">
        <v>682</v>
      </c>
      <c r="V90" t="s">
        <v>1297</v>
      </c>
      <c r="W90" s="34" t="s">
        <v>353</v>
      </c>
    </row>
    <row r="91" spans="6:23" x14ac:dyDescent="0.25">
      <c r="F91" t="s">
        <v>61</v>
      </c>
      <c r="G91" s="7" t="s">
        <v>121</v>
      </c>
      <c r="H91" s="15" t="str">
        <f t="shared" si="3"/>
        <v>Științe Socio-Umane București/ Mass-media şi Comunicarea</v>
      </c>
      <c r="J91" t="s">
        <v>552</v>
      </c>
      <c r="K91" s="34" t="s">
        <v>549</v>
      </c>
      <c r="L91" s="12" t="s">
        <v>1631</v>
      </c>
      <c r="M91" s="34">
        <v>436</v>
      </c>
      <c r="N91">
        <f t="shared" si="5"/>
        <v>22</v>
      </c>
      <c r="S91" s="16" t="str">
        <f t="shared" si="4"/>
        <v>CRISTEA CATALINA GABRIELA</v>
      </c>
      <c r="T91" s="12" t="s">
        <v>1015</v>
      </c>
      <c r="U91" s="12" t="s">
        <v>683</v>
      </c>
      <c r="V91" t="s">
        <v>597</v>
      </c>
      <c r="W91" s="34" t="s">
        <v>549</v>
      </c>
    </row>
    <row r="92" spans="6:23" x14ac:dyDescent="0.25">
      <c r="F92" t="s">
        <v>61</v>
      </c>
      <c r="G92" s="7" t="s">
        <v>122</v>
      </c>
      <c r="H92" s="15" t="str">
        <f t="shared" si="3"/>
        <v>Științe Socio-Umane București/ Mass-media şi Comunicarea în sport</v>
      </c>
      <c r="J92" t="s">
        <v>552</v>
      </c>
      <c r="K92" s="34" t="s">
        <v>205</v>
      </c>
      <c r="L92" s="12" t="s">
        <v>1432</v>
      </c>
      <c r="M92" s="35">
        <v>49</v>
      </c>
      <c r="N92">
        <f t="shared" si="5"/>
        <v>20</v>
      </c>
      <c r="S92" s="16" t="str">
        <f t="shared" si="4"/>
        <v>CRISTESCU SORIN</v>
      </c>
      <c r="T92" s="12" t="s">
        <v>1016</v>
      </c>
      <c r="U92" s="12" t="s">
        <v>684</v>
      </c>
      <c r="V92" t="s">
        <v>758</v>
      </c>
      <c r="W92" s="34" t="s">
        <v>205</v>
      </c>
    </row>
    <row r="93" spans="6:23" x14ac:dyDescent="0.25">
      <c r="F93" s="12" t="s">
        <v>61</v>
      </c>
      <c r="G93" s="3" t="s">
        <v>116</v>
      </c>
      <c r="H93" s="15" t="str">
        <f t="shared" si="3"/>
        <v>Științe Socio-Umane București/ Pedagogie muzicală</v>
      </c>
      <c r="I93" t="s">
        <v>552</v>
      </c>
      <c r="K93" s="34" t="s">
        <v>428</v>
      </c>
      <c r="L93" s="12" t="s">
        <v>1433</v>
      </c>
      <c r="M93" s="35">
        <v>298</v>
      </c>
      <c r="N93">
        <f t="shared" si="5"/>
        <v>18</v>
      </c>
      <c r="S93" s="16" t="str">
        <f t="shared" si="4"/>
        <v>CRUCERU GICA</v>
      </c>
      <c r="T93" s="12" t="s">
        <v>1017</v>
      </c>
      <c r="U93" s="12" t="s">
        <v>685</v>
      </c>
      <c r="V93" t="s">
        <v>1275</v>
      </c>
      <c r="W93" s="34" t="s">
        <v>428</v>
      </c>
    </row>
    <row r="94" spans="6:23" x14ac:dyDescent="0.25">
      <c r="F94" t="s">
        <v>61</v>
      </c>
      <c r="G94" s="7" t="s">
        <v>124</v>
      </c>
      <c r="H94" s="15" t="str">
        <f t="shared" si="3"/>
        <v>Științe Socio-Umane București/ Pedagogie teatrală</v>
      </c>
      <c r="J94" t="s">
        <v>552</v>
      </c>
      <c r="K94" s="34" t="s">
        <v>373</v>
      </c>
      <c r="L94" s="12" t="s">
        <v>1434</v>
      </c>
      <c r="M94" s="35">
        <v>234</v>
      </c>
      <c r="N94">
        <f t="shared" si="5"/>
        <v>21</v>
      </c>
      <c r="S94" s="16" t="str">
        <f t="shared" si="4"/>
        <v>CRUCERU NICOLAE</v>
      </c>
      <c r="T94" s="12" t="s">
        <v>1017</v>
      </c>
      <c r="U94" s="12" t="s">
        <v>686</v>
      </c>
      <c r="V94" t="s">
        <v>620</v>
      </c>
      <c r="W94" s="34" t="s">
        <v>373</v>
      </c>
    </row>
    <row r="95" spans="6:23" x14ac:dyDescent="0.25">
      <c r="F95" t="s">
        <v>61</v>
      </c>
      <c r="G95" s="4" t="s">
        <v>115</v>
      </c>
      <c r="H95" s="15" t="str">
        <f t="shared" si="3"/>
        <v>Științe Socio-Umane București/ Resurse umane</v>
      </c>
      <c r="I95" t="s">
        <v>552</v>
      </c>
      <c r="K95" s="34" t="s">
        <v>393</v>
      </c>
      <c r="L95" s="12" t="s">
        <v>1435</v>
      </c>
      <c r="M95" s="35">
        <v>255</v>
      </c>
      <c r="N95">
        <f t="shared" si="5"/>
        <v>23</v>
      </c>
      <c r="S95" s="16" t="str">
        <f t="shared" si="4"/>
        <v>CRUTESCU RUXANDRA</v>
      </c>
      <c r="T95" s="12" t="s">
        <v>1018</v>
      </c>
      <c r="U95" s="12" t="s">
        <v>687</v>
      </c>
      <c r="V95" t="s">
        <v>1254</v>
      </c>
      <c r="W95" s="34" t="s">
        <v>393</v>
      </c>
    </row>
    <row r="96" spans="6:23" x14ac:dyDescent="0.25">
      <c r="F96" s="12" t="s">
        <v>61</v>
      </c>
      <c r="G96" s="7" t="s">
        <v>125</v>
      </c>
      <c r="H96" s="15" t="str">
        <f t="shared" si="3"/>
        <v>Științe Socio-Umane București/ Teatru muzical</v>
      </c>
      <c r="J96" t="s">
        <v>552</v>
      </c>
      <c r="K96" s="34" t="s">
        <v>341</v>
      </c>
      <c r="L96" s="12" t="s">
        <v>1632</v>
      </c>
      <c r="M96" s="35">
        <v>198</v>
      </c>
      <c r="N96">
        <f t="shared" si="5"/>
        <v>16</v>
      </c>
      <c r="S96" s="16" t="str">
        <f t="shared" si="4"/>
        <v>CUC BOGDAN SEBASTIAN</v>
      </c>
      <c r="T96" s="12" t="s">
        <v>1019</v>
      </c>
      <c r="U96" s="12" t="s">
        <v>688</v>
      </c>
      <c r="V96" t="s">
        <v>620</v>
      </c>
      <c r="W96" s="34" t="s">
        <v>341</v>
      </c>
    </row>
    <row r="97" spans="6:23" x14ac:dyDescent="0.25">
      <c r="F97"/>
      <c r="G97"/>
      <c r="K97" s="34" t="s">
        <v>317</v>
      </c>
      <c r="L97" s="12" t="s">
        <v>1436</v>
      </c>
      <c r="M97" s="35">
        <v>173</v>
      </c>
      <c r="N97">
        <f t="shared" si="5"/>
        <v>17</v>
      </c>
      <c r="S97" s="16" t="str">
        <f t="shared" si="4"/>
        <v>CUCA DANIEL</v>
      </c>
      <c r="T97" s="12" t="s">
        <v>1020</v>
      </c>
      <c r="U97" s="12" t="s">
        <v>689</v>
      </c>
      <c r="V97" t="s">
        <v>686</v>
      </c>
      <c r="W97" s="34" t="s">
        <v>317</v>
      </c>
    </row>
    <row r="98" spans="6:23" x14ac:dyDescent="0.25">
      <c r="F98"/>
      <c r="G98"/>
      <c r="K98" s="34" t="s">
        <v>421</v>
      </c>
      <c r="L98" s="12" t="s">
        <v>1437</v>
      </c>
      <c r="M98" s="35">
        <v>286</v>
      </c>
      <c r="N98">
        <f t="shared" si="5"/>
        <v>15</v>
      </c>
      <c r="S98" s="16" t="str">
        <f t="shared" si="4"/>
        <v>DAN IOANA</v>
      </c>
      <c r="T98" s="12" t="s">
        <v>712</v>
      </c>
      <c r="U98" s="12" t="s">
        <v>691</v>
      </c>
      <c r="V98" t="s">
        <v>1255</v>
      </c>
      <c r="W98" s="34" t="s">
        <v>421</v>
      </c>
    </row>
    <row r="99" spans="6:23" x14ac:dyDescent="0.25">
      <c r="F99"/>
      <c r="G99"/>
      <c r="K99" s="34" t="s">
        <v>332</v>
      </c>
      <c r="L99" s="12" t="s">
        <v>1633</v>
      </c>
      <c r="M99" s="35">
        <v>188</v>
      </c>
      <c r="N99">
        <f t="shared" si="5"/>
        <v>19</v>
      </c>
      <c r="S99" s="16" t="str">
        <f t="shared" si="4"/>
        <v>DANCIU BOGDAN VASILE</v>
      </c>
      <c r="T99" s="12" t="s">
        <v>1021</v>
      </c>
      <c r="U99" s="12" t="s">
        <v>692</v>
      </c>
      <c r="V99" t="s">
        <v>705</v>
      </c>
      <c r="W99" s="34" t="s">
        <v>332</v>
      </c>
    </row>
    <row r="100" spans="6:23" x14ac:dyDescent="0.25">
      <c r="F100"/>
      <c r="G100"/>
      <c r="K100" s="34" t="s">
        <v>550</v>
      </c>
      <c r="L100" s="12" t="s">
        <v>1438</v>
      </c>
      <c r="M100" s="34">
        <v>437</v>
      </c>
      <c r="N100">
        <f t="shared" si="5"/>
        <v>20</v>
      </c>
      <c r="S100" s="16" t="str">
        <f t="shared" si="4"/>
        <v>DANCIU DUMITRU</v>
      </c>
      <c r="T100" s="12" t="s">
        <v>1021</v>
      </c>
      <c r="U100" s="12" t="s">
        <v>693</v>
      </c>
      <c r="V100" t="s">
        <v>598</v>
      </c>
      <c r="W100" s="34" t="s">
        <v>550</v>
      </c>
    </row>
    <row r="101" spans="6:23" x14ac:dyDescent="0.25">
      <c r="F101"/>
      <c r="G101"/>
      <c r="K101" s="34" t="s">
        <v>531</v>
      </c>
      <c r="L101" s="12" t="s">
        <v>1634</v>
      </c>
      <c r="M101" s="35">
        <v>410</v>
      </c>
      <c r="N101">
        <f t="shared" si="5"/>
        <v>19</v>
      </c>
      <c r="S101" s="16" t="str">
        <f t="shared" si="4"/>
        <v>DANECI PATRAU DANIEL</v>
      </c>
      <c r="T101" s="12" t="s">
        <v>1022</v>
      </c>
      <c r="U101" s="12" t="s">
        <v>694</v>
      </c>
      <c r="V101" t="s">
        <v>1324</v>
      </c>
      <c r="W101" s="34" t="s">
        <v>531</v>
      </c>
    </row>
    <row r="102" spans="6:23" x14ac:dyDescent="0.25">
      <c r="F102"/>
      <c r="G102"/>
      <c r="K102" s="34" t="s">
        <v>252</v>
      </c>
      <c r="L102" s="12" t="s">
        <v>1635</v>
      </c>
      <c r="M102" s="35">
        <v>100</v>
      </c>
      <c r="N102">
        <f t="shared" si="5"/>
        <v>19</v>
      </c>
      <c r="S102" s="16" t="str">
        <f t="shared" si="4"/>
        <v>DASCALU ELENA DOINA</v>
      </c>
      <c r="T102" s="12" t="s">
        <v>1023</v>
      </c>
      <c r="U102" s="12" t="s">
        <v>695</v>
      </c>
      <c r="V102" t="s">
        <v>1308</v>
      </c>
      <c r="W102" s="34" t="s">
        <v>252</v>
      </c>
    </row>
    <row r="103" spans="6:23" x14ac:dyDescent="0.25">
      <c r="F103"/>
      <c r="G103"/>
      <c r="K103" s="34" t="s">
        <v>402</v>
      </c>
      <c r="L103" s="12" t="s">
        <v>1636</v>
      </c>
      <c r="M103" s="35">
        <v>266</v>
      </c>
      <c r="N103">
        <f t="shared" si="5"/>
        <v>18</v>
      </c>
      <c r="S103" s="16" t="str">
        <f t="shared" si="4"/>
        <v>DATCU DOBRIN LAURENTIU</v>
      </c>
      <c r="T103" s="12" t="s">
        <v>1024</v>
      </c>
      <c r="U103" s="12" t="s">
        <v>696</v>
      </c>
      <c r="V103" t="s">
        <v>1256</v>
      </c>
      <c r="W103" s="34" t="s">
        <v>402</v>
      </c>
    </row>
    <row r="104" spans="6:23" x14ac:dyDescent="0.25">
      <c r="F104"/>
      <c r="G104"/>
      <c r="K104" s="34" t="s">
        <v>282</v>
      </c>
      <c r="L104" s="12" t="s">
        <v>1439</v>
      </c>
      <c r="M104" s="35">
        <v>135</v>
      </c>
      <c r="N104">
        <f t="shared" si="5"/>
        <v>19</v>
      </c>
      <c r="S104" s="16" t="str">
        <f t="shared" si="4"/>
        <v>DEACONU PETRE</v>
      </c>
      <c r="T104" s="12" t="s">
        <v>1025</v>
      </c>
      <c r="U104" s="12" t="s">
        <v>697</v>
      </c>
      <c r="V104" t="s">
        <v>689</v>
      </c>
      <c r="W104" s="34" t="s">
        <v>282</v>
      </c>
    </row>
    <row r="105" spans="6:23" x14ac:dyDescent="0.25">
      <c r="F105"/>
      <c r="G105"/>
      <c r="K105" s="34" t="s">
        <v>474</v>
      </c>
      <c r="L105" s="12" t="s">
        <v>1637</v>
      </c>
      <c r="M105" s="35">
        <v>349</v>
      </c>
      <c r="N105">
        <f t="shared" si="5"/>
        <v>23</v>
      </c>
      <c r="S105" s="16" t="str">
        <f t="shared" si="4"/>
        <v>DIACONESCU AMELIA MIHAELA</v>
      </c>
      <c r="T105" s="12" t="s">
        <v>1026</v>
      </c>
      <c r="U105" s="12" t="s">
        <v>698</v>
      </c>
      <c r="V105" t="s">
        <v>687</v>
      </c>
      <c r="W105" s="34" t="s">
        <v>474</v>
      </c>
    </row>
    <row r="106" spans="6:23" x14ac:dyDescent="0.25">
      <c r="F106"/>
      <c r="G106"/>
      <c r="K106" s="34" t="s">
        <v>403</v>
      </c>
      <c r="L106" s="12" t="s">
        <v>1638</v>
      </c>
      <c r="M106" s="35">
        <v>267</v>
      </c>
      <c r="N106">
        <f t="shared" si="5"/>
        <v>22</v>
      </c>
      <c r="S106" s="16" t="str">
        <f t="shared" si="4"/>
        <v>DIACONESCU DIANA RALUCA</v>
      </c>
      <c r="T106" s="12" t="s">
        <v>1026</v>
      </c>
      <c r="U106" s="12" t="s">
        <v>699</v>
      </c>
      <c r="V106" t="s">
        <v>1257</v>
      </c>
      <c r="W106" s="34" t="s">
        <v>403</v>
      </c>
    </row>
    <row r="107" spans="6:23" x14ac:dyDescent="0.25">
      <c r="F107"/>
      <c r="G107"/>
      <c r="K107" s="34" t="s">
        <v>461</v>
      </c>
      <c r="L107" s="12" t="s">
        <v>1440</v>
      </c>
      <c r="M107" s="35">
        <v>335</v>
      </c>
      <c r="N107">
        <f t="shared" si="5"/>
        <v>19</v>
      </c>
      <c r="S107" s="16" t="str">
        <f t="shared" si="4"/>
        <v>DIACONU ELENA</v>
      </c>
      <c r="T107" s="12" t="s">
        <v>1027</v>
      </c>
      <c r="U107" s="12" t="s">
        <v>632</v>
      </c>
      <c r="V107" t="s">
        <v>693</v>
      </c>
      <c r="W107" s="34" t="s">
        <v>461</v>
      </c>
    </row>
    <row r="108" spans="6:23" x14ac:dyDescent="0.25">
      <c r="F108"/>
      <c r="G108"/>
      <c r="K108" s="34" t="s">
        <v>188</v>
      </c>
      <c r="L108" s="12" t="s">
        <v>1441</v>
      </c>
      <c r="M108" s="35">
        <v>31</v>
      </c>
      <c r="N108">
        <f t="shared" si="5"/>
        <v>21</v>
      </c>
      <c r="S108" s="16" t="str">
        <f t="shared" si="4"/>
        <v>DIACONU NICOLETA</v>
      </c>
      <c r="T108" s="12" t="s">
        <v>1027</v>
      </c>
      <c r="U108" s="12" t="s">
        <v>700</v>
      </c>
      <c r="V108" t="s">
        <v>1351</v>
      </c>
      <c r="W108" s="34" t="s">
        <v>188</v>
      </c>
    </row>
    <row r="109" spans="6:23" x14ac:dyDescent="0.25">
      <c r="F109"/>
      <c r="G109"/>
      <c r="K109" s="34" t="s">
        <v>495</v>
      </c>
      <c r="L109" s="12" t="s">
        <v>1639</v>
      </c>
      <c r="M109" s="35">
        <v>371</v>
      </c>
      <c r="N109">
        <f t="shared" si="5"/>
        <v>17</v>
      </c>
      <c r="S109" s="16" t="str">
        <f t="shared" si="4"/>
        <v>DINCA SORIN MARIAN</v>
      </c>
      <c r="T109" s="12" t="s">
        <v>1028</v>
      </c>
      <c r="U109" s="12" t="s">
        <v>701</v>
      </c>
      <c r="V109" t="s">
        <v>1344</v>
      </c>
      <c r="W109" s="34" t="s">
        <v>495</v>
      </c>
    </row>
    <row r="110" spans="6:23" x14ac:dyDescent="0.25">
      <c r="F110"/>
      <c r="G110"/>
      <c r="K110" s="34" t="s">
        <v>318</v>
      </c>
      <c r="L110" s="12" t="s">
        <v>1442</v>
      </c>
      <c r="M110" s="35">
        <v>174</v>
      </c>
      <c r="N110">
        <f t="shared" si="5"/>
        <v>19</v>
      </c>
      <c r="S110" s="16" t="str">
        <f t="shared" si="4"/>
        <v>DINU CRISTINA</v>
      </c>
      <c r="T110" s="12" t="s">
        <v>1029</v>
      </c>
      <c r="U110" s="12" t="s">
        <v>702</v>
      </c>
      <c r="V110" t="s">
        <v>687</v>
      </c>
      <c r="W110" s="34" t="s">
        <v>318</v>
      </c>
    </row>
    <row r="111" spans="6:23" x14ac:dyDescent="0.25">
      <c r="F111"/>
      <c r="G111"/>
      <c r="K111" s="34" t="s">
        <v>505</v>
      </c>
      <c r="L111" s="12" t="s">
        <v>1443</v>
      </c>
      <c r="M111" s="35">
        <v>381</v>
      </c>
      <c r="N111">
        <f t="shared" si="5"/>
        <v>19</v>
      </c>
      <c r="S111" s="16" t="str">
        <f t="shared" si="4"/>
        <v>DINU GHEORGHE</v>
      </c>
      <c r="T111" s="12" t="s">
        <v>1029</v>
      </c>
      <c r="U111" s="12" t="s">
        <v>620</v>
      </c>
      <c r="V111" t="s">
        <v>690</v>
      </c>
      <c r="W111" s="34" t="s">
        <v>505</v>
      </c>
    </row>
    <row r="112" spans="6:23" x14ac:dyDescent="0.25">
      <c r="F112"/>
      <c r="G112"/>
      <c r="K112" s="34" t="s">
        <v>183</v>
      </c>
      <c r="L112" s="12" t="s">
        <v>1444</v>
      </c>
      <c r="M112" s="35">
        <v>26</v>
      </c>
      <c r="N112">
        <f t="shared" si="5"/>
        <v>19</v>
      </c>
      <c r="S112" s="16" t="str">
        <f t="shared" si="4"/>
        <v>DINUICA DOINEL</v>
      </c>
      <c r="T112" s="12" t="s">
        <v>1030</v>
      </c>
      <c r="U112" s="12" t="s">
        <v>703</v>
      </c>
      <c r="V112" t="s">
        <v>1319</v>
      </c>
      <c r="W112" s="34" t="s">
        <v>183</v>
      </c>
    </row>
    <row r="113" spans="6:23" x14ac:dyDescent="0.25">
      <c r="F113"/>
      <c r="G113"/>
      <c r="K113" s="34" t="s">
        <v>1915</v>
      </c>
      <c r="L113" s="12" t="s">
        <v>1641</v>
      </c>
      <c r="M113" s="35">
        <v>295</v>
      </c>
      <c r="N113">
        <f t="shared" si="5"/>
        <v>22</v>
      </c>
      <c r="S113" s="16" t="str">
        <f t="shared" si="4"/>
        <v>DRAGOMIR CAMELIA CRISTINA</v>
      </c>
      <c r="T113" s="12" t="s">
        <v>1031</v>
      </c>
      <c r="U113" s="12" t="s">
        <v>1247</v>
      </c>
      <c r="V113" t="s">
        <v>1272</v>
      </c>
      <c r="W113" s="34" t="s">
        <v>1915</v>
      </c>
    </row>
    <row r="114" spans="6:23" x14ac:dyDescent="0.25">
      <c r="F114"/>
      <c r="G114"/>
      <c r="K114" s="34" t="s">
        <v>514</v>
      </c>
      <c r="L114" s="12" t="s">
        <v>1640</v>
      </c>
      <c r="M114" s="35">
        <v>390</v>
      </c>
      <c r="N114">
        <f t="shared" si="5"/>
        <v>22</v>
      </c>
      <c r="S114" s="16" t="str">
        <f t="shared" si="4"/>
        <v>DRAGOMIR MARIANA CRISTINA</v>
      </c>
      <c r="T114" s="12" t="s">
        <v>1031</v>
      </c>
      <c r="U114" s="12" t="s">
        <v>664</v>
      </c>
      <c r="V114" t="s">
        <v>1265</v>
      </c>
      <c r="W114" s="34" t="s">
        <v>514</v>
      </c>
    </row>
    <row r="115" spans="6:23" x14ac:dyDescent="0.25">
      <c r="F115"/>
      <c r="G115"/>
      <c r="K115" s="34" t="s">
        <v>541</v>
      </c>
      <c r="L115" s="12" t="s">
        <v>1642</v>
      </c>
      <c r="M115" s="35">
        <v>420</v>
      </c>
      <c r="N115">
        <f t="shared" si="5"/>
        <v>21</v>
      </c>
      <c r="S115" s="16" t="str">
        <f t="shared" si="4"/>
        <v>DRAGOMIR ROBERT GABRIEL</v>
      </c>
      <c r="T115" s="12" t="s">
        <v>1031</v>
      </c>
      <c r="U115" s="12" t="s">
        <v>704</v>
      </c>
      <c r="V115" t="s">
        <v>764</v>
      </c>
      <c r="W115" s="34" t="s">
        <v>541</v>
      </c>
    </row>
    <row r="116" spans="6:23" x14ac:dyDescent="0.25">
      <c r="F116"/>
      <c r="G116"/>
      <c r="K116" s="34" t="s">
        <v>475</v>
      </c>
      <c r="L116" s="12" t="s">
        <v>1445</v>
      </c>
      <c r="M116" s="35">
        <v>350</v>
      </c>
      <c r="N116">
        <f t="shared" si="5"/>
        <v>26</v>
      </c>
      <c r="S116" s="16" t="str">
        <f t="shared" si="4"/>
        <v>DRAGOMIROIU GHEORGHE</v>
      </c>
      <c r="T116" s="12" t="s">
        <v>1032</v>
      </c>
      <c r="U116" s="12" t="s">
        <v>620</v>
      </c>
      <c r="V116" t="s">
        <v>1328</v>
      </c>
      <c r="W116" s="34" t="s">
        <v>475</v>
      </c>
    </row>
    <row r="117" spans="6:23" x14ac:dyDescent="0.25">
      <c r="F117"/>
      <c r="G117"/>
      <c r="K117" s="34" t="s">
        <v>283</v>
      </c>
      <c r="L117" s="12" t="s">
        <v>1446</v>
      </c>
      <c r="M117" s="35">
        <v>136</v>
      </c>
      <c r="N117">
        <f t="shared" si="5"/>
        <v>24</v>
      </c>
      <c r="S117" s="16" t="str">
        <f t="shared" si="4"/>
        <v>DRAGOMIROIU RODICA</v>
      </c>
      <c r="T117" s="12" t="s">
        <v>1032</v>
      </c>
      <c r="U117" s="12" t="s">
        <v>705</v>
      </c>
      <c r="V117" t="s">
        <v>693</v>
      </c>
      <c r="W117" s="34" t="s">
        <v>283</v>
      </c>
    </row>
    <row r="118" spans="6:23" x14ac:dyDescent="0.25">
      <c r="F118"/>
      <c r="G118"/>
      <c r="K118" s="34" t="s">
        <v>173</v>
      </c>
      <c r="L118" s="12" t="s">
        <v>1447</v>
      </c>
      <c r="M118" s="35">
        <v>16</v>
      </c>
      <c r="N118">
        <f t="shared" si="5"/>
        <v>19</v>
      </c>
      <c r="S118" s="16" t="str">
        <f t="shared" si="4"/>
        <v>DRAGUSIN ELENA</v>
      </c>
      <c r="T118" s="12" t="s">
        <v>1033</v>
      </c>
      <c r="U118" s="12" t="s">
        <v>632</v>
      </c>
      <c r="V118" t="s">
        <v>1282</v>
      </c>
      <c r="W118" s="34" t="s">
        <v>173</v>
      </c>
    </row>
    <row r="119" spans="6:23" x14ac:dyDescent="0.25">
      <c r="F119"/>
      <c r="G119"/>
      <c r="K119" s="34" t="s">
        <v>499</v>
      </c>
      <c r="L119" s="12" t="s">
        <v>1643</v>
      </c>
      <c r="M119" s="35">
        <v>375</v>
      </c>
      <c r="N119">
        <f t="shared" si="5"/>
        <v>19</v>
      </c>
      <c r="S119" s="16" t="str">
        <f t="shared" si="4"/>
        <v>DRUMEA MIHNEA CLAUDIU</v>
      </c>
      <c r="T119" s="12" t="s">
        <v>1034</v>
      </c>
      <c r="U119" s="12" t="s">
        <v>706</v>
      </c>
      <c r="V119" t="s">
        <v>1258</v>
      </c>
      <c r="W119" s="34" t="s">
        <v>499</v>
      </c>
    </row>
    <row r="120" spans="6:23" x14ac:dyDescent="0.25">
      <c r="F120"/>
      <c r="G120"/>
      <c r="K120" s="34" t="s">
        <v>363</v>
      </c>
      <c r="L120" s="12" t="s">
        <v>1448</v>
      </c>
      <c r="M120" s="35">
        <v>223</v>
      </c>
      <c r="N120">
        <f t="shared" si="5"/>
        <v>18</v>
      </c>
      <c r="S120" s="16" t="str">
        <f t="shared" si="4"/>
        <v>DUBSKY IRINA</v>
      </c>
      <c r="T120" s="12" t="s">
        <v>1035</v>
      </c>
      <c r="U120" s="12" t="s">
        <v>707</v>
      </c>
      <c r="V120" t="s">
        <v>880</v>
      </c>
      <c r="W120" s="34" t="s">
        <v>363</v>
      </c>
    </row>
    <row r="121" spans="6:23" x14ac:dyDescent="0.25">
      <c r="F121"/>
      <c r="G121"/>
      <c r="K121" s="34" t="s">
        <v>404</v>
      </c>
      <c r="L121" s="12" t="s">
        <v>1644</v>
      </c>
      <c r="M121" s="35">
        <v>268</v>
      </c>
      <c r="N121">
        <f t="shared" si="5"/>
        <v>17</v>
      </c>
      <c r="S121" s="16" t="str">
        <f t="shared" si="4"/>
        <v>DUDA EMILIA MARIA</v>
      </c>
      <c r="T121" s="12" t="s">
        <v>1036</v>
      </c>
      <c r="U121" s="12" t="s">
        <v>708</v>
      </c>
      <c r="V121" t="s">
        <v>633</v>
      </c>
      <c r="W121" s="34" t="s">
        <v>404</v>
      </c>
    </row>
    <row r="122" spans="6:23" x14ac:dyDescent="0.25">
      <c r="F122"/>
      <c r="G122"/>
      <c r="K122" s="34" t="s">
        <v>374</v>
      </c>
      <c r="L122" s="12" t="s">
        <v>1645</v>
      </c>
      <c r="M122" s="35">
        <v>235</v>
      </c>
      <c r="N122">
        <f t="shared" si="5"/>
        <v>19</v>
      </c>
      <c r="S122" s="16" t="str">
        <f t="shared" si="4"/>
        <v>DUDA GHEORGHE IORDAN IOSIF</v>
      </c>
      <c r="T122" s="12" t="s">
        <v>1036</v>
      </c>
      <c r="U122" s="12" t="s">
        <v>709</v>
      </c>
      <c r="V122" t="s">
        <v>1289</v>
      </c>
      <c r="W122" s="34" t="s">
        <v>374</v>
      </c>
    </row>
    <row r="123" spans="6:23" x14ac:dyDescent="0.25">
      <c r="F123"/>
      <c r="G123"/>
      <c r="K123" s="34" t="s">
        <v>174</v>
      </c>
      <c r="L123" s="12" t="s">
        <v>1646</v>
      </c>
      <c r="M123" s="35">
        <v>17</v>
      </c>
      <c r="N123">
        <f t="shared" si="5"/>
        <v>23</v>
      </c>
      <c r="S123" s="16" t="str">
        <f t="shared" si="4"/>
        <v>DUMBRAVESCU DAIANA GEORGIANA</v>
      </c>
      <c r="T123" s="12" t="s">
        <v>1037</v>
      </c>
      <c r="U123" s="12" t="s">
        <v>710</v>
      </c>
      <c r="V123" t="s">
        <v>623</v>
      </c>
      <c r="W123" s="34" t="s">
        <v>174</v>
      </c>
    </row>
    <row r="124" spans="6:23" x14ac:dyDescent="0.25">
      <c r="F124"/>
      <c r="G124"/>
      <c r="K124" s="34" t="s">
        <v>380</v>
      </c>
      <c r="L124" s="12" t="s">
        <v>1449</v>
      </c>
      <c r="M124" s="35">
        <v>242</v>
      </c>
      <c r="N124">
        <f t="shared" si="5"/>
        <v>23</v>
      </c>
      <c r="S124" s="16" t="str">
        <f t="shared" si="4"/>
        <v>DUMITRASCU COSTIN</v>
      </c>
      <c r="T124" s="12" t="s">
        <v>1038</v>
      </c>
      <c r="U124" s="12" t="s">
        <v>711</v>
      </c>
      <c r="V124" t="s">
        <v>671</v>
      </c>
      <c r="W124" s="34" t="s">
        <v>380</v>
      </c>
    </row>
    <row r="125" spans="6:23" x14ac:dyDescent="0.25">
      <c r="F125"/>
      <c r="G125"/>
      <c r="K125" s="34" t="s">
        <v>381</v>
      </c>
      <c r="L125" s="12" t="s">
        <v>1450</v>
      </c>
      <c r="M125" s="35">
        <v>243</v>
      </c>
      <c r="N125">
        <f t="shared" si="5"/>
        <v>17</v>
      </c>
      <c r="S125" s="16" t="str">
        <f t="shared" si="4"/>
        <v>DUMITRU DAN</v>
      </c>
      <c r="T125" s="12" t="s">
        <v>693</v>
      </c>
      <c r="U125" s="12" t="s">
        <v>712</v>
      </c>
      <c r="V125" t="s">
        <v>1290</v>
      </c>
      <c r="W125" s="34" t="s">
        <v>381</v>
      </c>
    </row>
    <row r="126" spans="6:23" x14ac:dyDescent="0.25">
      <c r="F126"/>
      <c r="G126"/>
      <c r="K126" s="34" t="s">
        <v>297</v>
      </c>
      <c r="L126" s="12" t="s">
        <v>1647</v>
      </c>
      <c r="M126" s="35">
        <v>151</v>
      </c>
      <c r="N126">
        <f t="shared" si="5"/>
        <v>20</v>
      </c>
      <c r="S126" s="16" t="str">
        <f t="shared" si="4"/>
        <v>DUMITRU RALUCA ANA MARIA</v>
      </c>
      <c r="T126" s="12" t="s">
        <v>693</v>
      </c>
      <c r="U126" s="12" t="s">
        <v>713</v>
      </c>
      <c r="V126" t="s">
        <v>1309</v>
      </c>
      <c r="W126" s="34" t="s">
        <v>297</v>
      </c>
    </row>
    <row r="127" spans="6:23" x14ac:dyDescent="0.25">
      <c r="F127"/>
      <c r="G127"/>
      <c r="K127" s="34" t="s">
        <v>175</v>
      </c>
      <c r="L127" s="12" t="s">
        <v>1451</v>
      </c>
      <c r="M127" s="35">
        <v>18</v>
      </c>
      <c r="N127">
        <f t="shared" si="5"/>
        <v>17</v>
      </c>
      <c r="S127" s="16" t="str">
        <f t="shared" si="4"/>
        <v>DUTA FLORICA</v>
      </c>
      <c r="T127" s="12" t="s">
        <v>1039</v>
      </c>
      <c r="U127" s="12" t="s">
        <v>714</v>
      </c>
      <c r="V127" t="s">
        <v>1283</v>
      </c>
      <c r="W127" s="34" t="s">
        <v>175</v>
      </c>
    </row>
    <row r="128" spans="6:23" x14ac:dyDescent="0.25">
      <c r="F128"/>
      <c r="G128"/>
      <c r="K128" s="34" t="s">
        <v>515</v>
      </c>
      <c r="L128" s="12" t="s">
        <v>1452</v>
      </c>
      <c r="M128" s="35">
        <v>391</v>
      </c>
      <c r="N128">
        <f t="shared" si="5"/>
        <v>18</v>
      </c>
      <c r="S128" s="16" t="str">
        <f t="shared" si="4"/>
        <v>DUTU TIBERIU</v>
      </c>
      <c r="T128" s="12" t="s">
        <v>1040</v>
      </c>
      <c r="U128" s="12" t="s">
        <v>715</v>
      </c>
      <c r="V128" t="s">
        <v>1324</v>
      </c>
      <c r="W128" s="34" t="s">
        <v>515</v>
      </c>
    </row>
    <row r="129" spans="6:23" x14ac:dyDescent="0.25">
      <c r="F129"/>
      <c r="G129"/>
      <c r="K129" s="34" t="s">
        <v>506</v>
      </c>
      <c r="L129" s="12" t="s">
        <v>1453</v>
      </c>
      <c r="M129" s="35">
        <v>382</v>
      </c>
      <c r="N129">
        <f t="shared" si="5"/>
        <v>21</v>
      </c>
      <c r="S129" s="16" t="str">
        <f t="shared" si="4"/>
        <v>ELEFTERIE LIANA</v>
      </c>
      <c r="T129" s="12" t="s">
        <v>1041</v>
      </c>
      <c r="U129" s="12" t="s">
        <v>716</v>
      </c>
      <c r="V129" t="s">
        <v>1325</v>
      </c>
      <c r="W129" s="34" t="s">
        <v>506</v>
      </c>
    </row>
    <row r="130" spans="6:23" x14ac:dyDescent="0.25">
      <c r="F130"/>
      <c r="G130"/>
      <c r="K130" s="34" t="s">
        <v>342</v>
      </c>
      <c r="L130" s="12" t="s">
        <v>1648</v>
      </c>
      <c r="M130" s="35">
        <v>199</v>
      </c>
      <c r="N130">
        <f t="shared" si="5"/>
        <v>21</v>
      </c>
      <c r="S130" s="16" t="str">
        <f t="shared" ref="S130:S193" si="6">K130</f>
        <v>ENE ALEXANDRINA CARMEN</v>
      </c>
      <c r="T130" s="12" t="s">
        <v>1042</v>
      </c>
      <c r="U130" s="12" t="s">
        <v>717</v>
      </c>
      <c r="V130" t="s">
        <v>632</v>
      </c>
      <c r="W130" s="34" t="s">
        <v>342</v>
      </c>
    </row>
    <row r="131" spans="6:23" x14ac:dyDescent="0.25">
      <c r="F131"/>
      <c r="G131"/>
      <c r="K131" s="34" t="s">
        <v>244</v>
      </c>
      <c r="L131" s="12" t="s">
        <v>1454</v>
      </c>
      <c r="M131" s="35">
        <v>92</v>
      </c>
      <c r="N131">
        <f t="shared" ref="N131:N194" si="7">LEN(L131)</f>
        <v>18</v>
      </c>
      <c r="S131" s="16" t="str">
        <f t="shared" si="6"/>
        <v>EPURE MANUELA</v>
      </c>
      <c r="T131" s="12" t="s">
        <v>1043</v>
      </c>
      <c r="U131" s="12" t="s">
        <v>718</v>
      </c>
      <c r="V131" t="s">
        <v>673</v>
      </c>
      <c r="W131" s="34" t="s">
        <v>244</v>
      </c>
    </row>
    <row r="132" spans="6:23" x14ac:dyDescent="0.25">
      <c r="F132"/>
      <c r="G132"/>
      <c r="K132" s="34" t="s">
        <v>187</v>
      </c>
      <c r="L132" s="12" t="s">
        <v>1455</v>
      </c>
      <c r="M132" s="35">
        <v>30</v>
      </c>
      <c r="N132">
        <f t="shared" si="7"/>
        <v>19</v>
      </c>
      <c r="S132" s="16" t="str">
        <f t="shared" si="6"/>
        <v>FAINISI FLORIN</v>
      </c>
      <c r="T132" s="12" t="s">
        <v>1044</v>
      </c>
      <c r="U132" s="12" t="s">
        <v>719</v>
      </c>
      <c r="V132" t="s">
        <v>1272</v>
      </c>
      <c r="W132" s="34" t="s">
        <v>187</v>
      </c>
    </row>
    <row r="133" spans="6:23" x14ac:dyDescent="0.25">
      <c r="F133"/>
      <c r="G133"/>
      <c r="K133" s="34" t="s">
        <v>462</v>
      </c>
      <c r="L133" s="12" t="s">
        <v>1456</v>
      </c>
      <c r="M133" s="35">
        <v>336</v>
      </c>
      <c r="N133">
        <f t="shared" si="7"/>
        <v>20</v>
      </c>
      <c r="S133" s="16" t="str">
        <f t="shared" si="6"/>
        <v>FIRICA CAMELIA</v>
      </c>
      <c r="T133" s="12" t="s">
        <v>1045</v>
      </c>
      <c r="U133" s="12" t="s">
        <v>720</v>
      </c>
      <c r="V133" t="s">
        <v>1275</v>
      </c>
      <c r="W133" s="34" t="s">
        <v>462</v>
      </c>
    </row>
    <row r="134" spans="6:23" x14ac:dyDescent="0.25">
      <c r="F134"/>
      <c r="G134"/>
      <c r="K134" s="34" t="s">
        <v>451</v>
      </c>
      <c r="L134" s="12" t="s">
        <v>1649</v>
      </c>
      <c r="M134" s="35">
        <v>323</v>
      </c>
      <c r="N134">
        <f t="shared" si="7"/>
        <v>19</v>
      </c>
      <c r="S134" s="16" t="str">
        <f t="shared" si="6"/>
        <v>FIRICA MANUEL CRISTIAN</v>
      </c>
      <c r="T134" s="12" t="s">
        <v>1045</v>
      </c>
      <c r="U134" s="12" t="s">
        <v>721</v>
      </c>
      <c r="V134" t="s">
        <v>825</v>
      </c>
      <c r="W134" s="34" t="s">
        <v>451</v>
      </c>
    </row>
    <row r="135" spans="6:23" x14ac:dyDescent="0.25">
      <c r="F135"/>
      <c r="G135"/>
      <c r="K135" s="34" t="s">
        <v>1919</v>
      </c>
      <c r="L135" s="12" t="s">
        <v>1949</v>
      </c>
      <c r="M135" s="36">
        <v>444</v>
      </c>
      <c r="N135">
        <f t="shared" si="7"/>
        <v>22</v>
      </c>
      <c r="S135" s="16" t="str">
        <f t="shared" si="6"/>
        <v>FLAMANZEANU  ION</v>
      </c>
      <c r="T135" s="12" t="s">
        <v>1934</v>
      </c>
      <c r="U135" s="12" t="s">
        <v>676</v>
      </c>
      <c r="V135" t="s">
        <v>671</v>
      </c>
      <c r="W135" s="34" t="s">
        <v>1919</v>
      </c>
    </row>
    <row r="136" spans="6:23" x14ac:dyDescent="0.25">
      <c r="F136"/>
      <c r="G136"/>
      <c r="K136" s="34" t="s">
        <v>194</v>
      </c>
      <c r="L136" s="12" t="s">
        <v>1457</v>
      </c>
      <c r="M136" s="35">
        <v>37</v>
      </c>
      <c r="N136">
        <f t="shared" si="7"/>
        <v>19</v>
      </c>
      <c r="S136" s="16" t="str">
        <f t="shared" si="6"/>
        <v>FLOREA BUJOREL</v>
      </c>
      <c r="T136" s="12" t="s">
        <v>1046</v>
      </c>
      <c r="U136" s="12" t="s">
        <v>722</v>
      </c>
      <c r="V136" t="s">
        <v>686</v>
      </c>
      <c r="W136" s="34" t="s">
        <v>194</v>
      </c>
    </row>
    <row r="137" spans="6:23" x14ac:dyDescent="0.25">
      <c r="K137" s="34" t="s">
        <v>441</v>
      </c>
      <c r="L137" s="12" t="s">
        <v>1650</v>
      </c>
      <c r="M137" s="35">
        <v>312</v>
      </c>
      <c r="N137">
        <f t="shared" si="7"/>
        <v>18</v>
      </c>
      <c r="S137" s="16" t="str">
        <f t="shared" si="6"/>
        <v>FLOREA NADIA MIRELA</v>
      </c>
      <c r="T137" s="12" t="s">
        <v>1046</v>
      </c>
      <c r="U137" s="12" t="s">
        <v>723</v>
      </c>
      <c r="V137" t="s">
        <v>700</v>
      </c>
      <c r="W137" s="34" t="s">
        <v>441</v>
      </c>
    </row>
    <row r="138" spans="6:23" x14ac:dyDescent="0.25">
      <c r="K138" s="34" t="s">
        <v>206</v>
      </c>
      <c r="L138" s="12" t="s">
        <v>1651</v>
      </c>
      <c r="M138" s="35">
        <v>50</v>
      </c>
      <c r="N138">
        <f t="shared" si="7"/>
        <v>22</v>
      </c>
      <c r="S138" s="16" t="str">
        <f t="shared" si="6"/>
        <v>FLORESCU CRISTINA IOANA</v>
      </c>
      <c r="T138" s="12" t="s">
        <v>1047</v>
      </c>
      <c r="U138" s="12" t="s">
        <v>725</v>
      </c>
      <c r="V138" t="s">
        <v>1257</v>
      </c>
      <c r="W138" s="34" t="s">
        <v>206</v>
      </c>
    </row>
    <row r="139" spans="6:23" x14ac:dyDescent="0.25">
      <c r="K139" s="34" t="s">
        <v>195</v>
      </c>
      <c r="L139" s="12" t="s">
        <v>1458</v>
      </c>
      <c r="M139" s="35">
        <v>38</v>
      </c>
      <c r="N139">
        <f t="shared" si="7"/>
        <v>22</v>
      </c>
      <c r="S139" s="16" t="str">
        <f t="shared" si="6"/>
        <v>FRASINEANU DRAGOS</v>
      </c>
      <c r="T139" s="12" t="s">
        <v>1048</v>
      </c>
      <c r="U139" s="12" t="s">
        <v>666</v>
      </c>
      <c r="V139" t="s">
        <v>1352</v>
      </c>
      <c r="W139" s="34" t="s">
        <v>195</v>
      </c>
    </row>
    <row r="140" spans="6:23" x14ac:dyDescent="0.25">
      <c r="K140" s="34" t="s">
        <v>1913</v>
      </c>
      <c r="L140" s="12" t="s">
        <v>1703</v>
      </c>
      <c r="M140" s="35">
        <v>133</v>
      </c>
      <c r="N140">
        <f t="shared" si="7"/>
        <v>23</v>
      </c>
      <c r="S140" s="16" t="str">
        <f t="shared" si="6"/>
        <v>FRITZSCH RALUCA MARILENA</v>
      </c>
      <c r="T140" s="38" t="s">
        <v>1932</v>
      </c>
      <c r="U140" s="12" t="s">
        <v>806</v>
      </c>
      <c r="V140" t="s">
        <v>736</v>
      </c>
      <c r="W140" s="34" t="s">
        <v>1913</v>
      </c>
    </row>
    <row r="141" spans="6:23" x14ac:dyDescent="0.25">
      <c r="K141" s="34" t="s">
        <v>284</v>
      </c>
      <c r="L141" s="12" t="s">
        <v>1459</v>
      </c>
      <c r="M141" s="35">
        <v>137</v>
      </c>
      <c r="N141">
        <f t="shared" si="7"/>
        <v>17</v>
      </c>
      <c r="S141" s="16" t="str">
        <f t="shared" si="6"/>
        <v>GADAU LIANA</v>
      </c>
      <c r="T141" s="12" t="s">
        <v>1049</v>
      </c>
      <c r="U141" s="12" t="s">
        <v>716</v>
      </c>
      <c r="V141" t="s">
        <v>718</v>
      </c>
      <c r="W141" s="34" t="s">
        <v>284</v>
      </c>
    </row>
    <row r="142" spans="6:23" x14ac:dyDescent="0.25">
      <c r="K142" s="34" t="s">
        <v>1917</v>
      </c>
      <c r="L142" s="12" t="s">
        <v>1652</v>
      </c>
      <c r="M142" s="35">
        <v>39</v>
      </c>
      <c r="N142">
        <f t="shared" si="7"/>
        <v>13</v>
      </c>
      <c r="S142" s="16" t="str">
        <f t="shared" si="6"/>
        <v>GAF DEAC ION</v>
      </c>
      <c r="T142" s="12" t="s">
        <v>1050</v>
      </c>
      <c r="U142" s="12" t="s">
        <v>1248</v>
      </c>
      <c r="V142" t="s">
        <v>846</v>
      </c>
      <c r="W142" s="34" t="s">
        <v>1917</v>
      </c>
    </row>
    <row r="143" spans="6:23" x14ac:dyDescent="0.25">
      <c r="K143" s="34" t="s">
        <v>285</v>
      </c>
      <c r="L143" s="12" t="s">
        <v>1653</v>
      </c>
      <c r="M143" s="35">
        <v>138</v>
      </c>
      <c r="N143">
        <f t="shared" si="7"/>
        <v>19</v>
      </c>
      <c r="S143" s="16" t="str">
        <f t="shared" si="6"/>
        <v>GARDAN DANIEL ADRIAN</v>
      </c>
      <c r="T143" s="12" t="s">
        <v>1051</v>
      </c>
      <c r="U143" s="12" t="s">
        <v>726</v>
      </c>
      <c r="V143" t="s">
        <v>737</v>
      </c>
      <c r="W143" s="34" t="s">
        <v>285</v>
      </c>
    </row>
    <row r="144" spans="6:23" x14ac:dyDescent="0.25">
      <c r="K144" s="34" t="s">
        <v>286</v>
      </c>
      <c r="L144" s="12" t="s">
        <v>1654</v>
      </c>
      <c r="M144" s="35">
        <v>139</v>
      </c>
      <c r="N144">
        <f t="shared" si="7"/>
        <v>20</v>
      </c>
      <c r="S144" s="16" t="str">
        <f t="shared" si="6"/>
        <v>GARDAN IULIANA PETRONELA</v>
      </c>
      <c r="T144" s="12" t="s">
        <v>1051</v>
      </c>
      <c r="U144" s="12" t="s">
        <v>727</v>
      </c>
      <c r="V144" t="s">
        <v>628</v>
      </c>
      <c r="W144" s="34" t="s">
        <v>286</v>
      </c>
    </row>
    <row r="145" spans="6:23" x14ac:dyDescent="0.25">
      <c r="K145" s="34" t="s">
        <v>454</v>
      </c>
      <c r="L145" s="12" t="s">
        <v>1655</v>
      </c>
      <c r="M145" s="35">
        <v>326</v>
      </c>
      <c r="N145">
        <f t="shared" si="7"/>
        <v>22</v>
      </c>
      <c r="S145" s="16" t="str">
        <f t="shared" si="6"/>
        <v>GAVRILA NICOLETA LAURA</v>
      </c>
      <c r="T145" s="12" t="s">
        <v>1052</v>
      </c>
      <c r="U145" s="12" t="s">
        <v>728</v>
      </c>
      <c r="V145" t="s">
        <v>826</v>
      </c>
      <c r="W145" s="34" t="s">
        <v>454</v>
      </c>
    </row>
    <row r="146" spans="6:23" x14ac:dyDescent="0.25">
      <c r="K146" s="34" t="s">
        <v>287</v>
      </c>
      <c r="L146" s="12" t="s">
        <v>1460</v>
      </c>
      <c r="M146" s="35">
        <v>140</v>
      </c>
      <c r="N146">
        <f t="shared" si="7"/>
        <v>22</v>
      </c>
      <c r="S146" s="16" t="str">
        <f t="shared" si="6"/>
        <v>GEAMANU MARINELA</v>
      </c>
      <c r="T146" s="12" t="s">
        <v>1053</v>
      </c>
      <c r="U146" s="12" t="s">
        <v>729</v>
      </c>
      <c r="V146" t="s">
        <v>674</v>
      </c>
      <c r="W146" s="34" t="s">
        <v>287</v>
      </c>
    </row>
    <row r="147" spans="6:23" x14ac:dyDescent="0.25">
      <c r="K147" s="34" t="s">
        <v>267</v>
      </c>
      <c r="L147" s="12" t="s">
        <v>1461</v>
      </c>
      <c r="M147" s="35">
        <v>119</v>
      </c>
      <c r="N147">
        <f t="shared" si="7"/>
        <v>23</v>
      </c>
      <c r="S147" s="16" t="str">
        <f t="shared" si="6"/>
        <v>GEORGESCU FLOAREA</v>
      </c>
      <c r="T147" s="12" t="s">
        <v>1054</v>
      </c>
      <c r="U147" s="12" t="s">
        <v>730</v>
      </c>
      <c r="V147" t="s">
        <v>680</v>
      </c>
      <c r="W147" s="34" t="s">
        <v>267</v>
      </c>
    </row>
    <row r="148" spans="6:23" x14ac:dyDescent="0.25">
      <c r="K148" s="34" t="s">
        <v>328</v>
      </c>
      <c r="L148" s="12" t="s">
        <v>1462</v>
      </c>
      <c r="M148" s="35">
        <v>184</v>
      </c>
      <c r="N148">
        <f t="shared" si="7"/>
        <v>21</v>
      </c>
      <c r="S148" s="16" t="str">
        <f t="shared" si="6"/>
        <v>GEORGESCU MATEI</v>
      </c>
      <c r="T148" s="12" t="s">
        <v>1054</v>
      </c>
      <c r="U148" s="12" t="s">
        <v>731</v>
      </c>
      <c r="V148" t="s">
        <v>1299</v>
      </c>
      <c r="W148" s="34" t="s">
        <v>328</v>
      </c>
    </row>
    <row r="149" spans="6:23" x14ac:dyDescent="0.25">
      <c r="F149" s="14"/>
      <c r="G149" s="5"/>
      <c r="K149" s="34" t="s">
        <v>516</v>
      </c>
      <c r="L149" s="12" t="s">
        <v>1656</v>
      </c>
      <c r="M149" s="35">
        <v>392</v>
      </c>
      <c r="N149">
        <f t="shared" si="7"/>
        <v>19</v>
      </c>
      <c r="S149" s="16" t="str">
        <f t="shared" si="6"/>
        <v>GHENCEA LUCIA FLAVIA</v>
      </c>
      <c r="T149" s="12" t="s">
        <v>1055</v>
      </c>
      <c r="U149" s="12" t="s">
        <v>732</v>
      </c>
      <c r="V149" t="s">
        <v>1326</v>
      </c>
      <c r="W149" s="34" t="s">
        <v>516</v>
      </c>
    </row>
    <row r="150" spans="6:23" x14ac:dyDescent="0.25">
      <c r="F150" s="11"/>
      <c r="G150" s="9"/>
      <c r="K150" s="34" t="s">
        <v>235</v>
      </c>
      <c r="L150" s="12" t="s">
        <v>1463</v>
      </c>
      <c r="M150" s="35">
        <v>80</v>
      </c>
      <c r="N150">
        <f t="shared" si="7"/>
        <v>20</v>
      </c>
      <c r="S150" s="16" t="str">
        <f t="shared" si="6"/>
        <v>GHEORGHE DANIEL</v>
      </c>
      <c r="T150" s="12" t="s">
        <v>620</v>
      </c>
      <c r="U150" s="12" t="s">
        <v>689</v>
      </c>
      <c r="V150" t="s">
        <v>1274</v>
      </c>
      <c r="W150" s="34" t="s">
        <v>235</v>
      </c>
    </row>
    <row r="151" spans="6:23" x14ac:dyDescent="0.25">
      <c r="F151" s="13"/>
      <c r="G151" s="9"/>
      <c r="K151" s="34" t="s">
        <v>502</v>
      </c>
      <c r="L151" s="12" t="s">
        <v>1464</v>
      </c>
      <c r="M151" s="35">
        <v>378</v>
      </c>
      <c r="N151">
        <f t="shared" si="7"/>
        <v>22</v>
      </c>
      <c r="S151" s="16" t="str">
        <f t="shared" si="6"/>
        <v>GHEORGHE DUMITRU</v>
      </c>
      <c r="T151" s="12" t="s">
        <v>620</v>
      </c>
      <c r="U151" s="12" t="s">
        <v>693</v>
      </c>
      <c r="V151" t="s">
        <v>1281</v>
      </c>
      <c r="W151" s="34" t="s">
        <v>502</v>
      </c>
    </row>
    <row r="152" spans="6:23" x14ac:dyDescent="0.25">
      <c r="F152" s="14"/>
      <c r="G152" s="5"/>
      <c r="K152" s="34" t="s">
        <v>239</v>
      </c>
      <c r="L152" s="12" t="s">
        <v>1657</v>
      </c>
      <c r="M152" s="35">
        <v>86</v>
      </c>
      <c r="N152">
        <f t="shared" si="7"/>
        <v>22</v>
      </c>
      <c r="S152" s="16" t="str">
        <f t="shared" si="6"/>
        <v>GHEORGHE GEORGETA IOANA</v>
      </c>
      <c r="T152" s="12" t="s">
        <v>620</v>
      </c>
      <c r="U152" s="12" t="s">
        <v>734</v>
      </c>
      <c r="V152" t="s">
        <v>637</v>
      </c>
      <c r="W152" s="34" t="s">
        <v>239</v>
      </c>
    </row>
    <row r="153" spans="6:23" x14ac:dyDescent="0.25">
      <c r="F153" s="11"/>
      <c r="G153" s="9"/>
      <c r="K153" s="34" t="s">
        <v>382</v>
      </c>
      <c r="L153" s="12" t="s">
        <v>1658</v>
      </c>
      <c r="M153" s="35">
        <v>244</v>
      </c>
      <c r="N153">
        <f t="shared" si="7"/>
        <v>25</v>
      </c>
      <c r="S153" s="16" t="str">
        <f t="shared" si="6"/>
        <v>GHERASIM CONSTANTIN CEZAR</v>
      </c>
      <c r="T153" s="12" t="s">
        <v>1056</v>
      </c>
      <c r="U153" s="12" t="s">
        <v>735</v>
      </c>
      <c r="V153" t="s">
        <v>674</v>
      </c>
      <c r="W153" s="34" t="s">
        <v>382</v>
      </c>
    </row>
    <row r="154" spans="6:23" x14ac:dyDescent="0.25">
      <c r="F154" s="13"/>
      <c r="G154" s="9"/>
      <c r="K154" s="34" t="s">
        <v>253</v>
      </c>
      <c r="L154" s="12" t="s">
        <v>1465</v>
      </c>
      <c r="M154" s="35">
        <v>102</v>
      </c>
      <c r="N154">
        <f t="shared" si="7"/>
        <v>22</v>
      </c>
      <c r="S154" s="16" t="str">
        <f t="shared" si="6"/>
        <v>GHERASIM ZENOVIC</v>
      </c>
      <c r="T154" s="12" t="s">
        <v>1056</v>
      </c>
      <c r="U154" s="12" t="s">
        <v>736</v>
      </c>
      <c r="V154" t="s">
        <v>1310</v>
      </c>
      <c r="W154" s="34" t="s">
        <v>253</v>
      </c>
    </row>
    <row r="155" spans="6:23" x14ac:dyDescent="0.25">
      <c r="F155" s="13"/>
      <c r="G155" s="9"/>
      <c r="K155" s="34" t="s">
        <v>383</v>
      </c>
      <c r="L155" s="12" t="s">
        <v>1466</v>
      </c>
      <c r="M155" s="35">
        <v>245</v>
      </c>
      <c r="N155">
        <f t="shared" si="7"/>
        <v>19</v>
      </c>
      <c r="S155" s="16" t="str">
        <f t="shared" si="6"/>
        <v>GHICA MANUELA</v>
      </c>
      <c r="T155" s="12" t="s">
        <v>1057</v>
      </c>
      <c r="U155" s="12" t="s">
        <v>718</v>
      </c>
      <c r="V155" t="s">
        <v>625</v>
      </c>
      <c r="W155" s="34" t="s">
        <v>383</v>
      </c>
    </row>
    <row r="156" spans="6:23" x14ac:dyDescent="0.25">
      <c r="F156" s="13"/>
      <c r="G156" s="9"/>
      <c r="K156" s="34" t="s">
        <v>476</v>
      </c>
      <c r="L156" s="12" t="s">
        <v>1467</v>
      </c>
      <c r="M156" s="35">
        <v>351</v>
      </c>
      <c r="N156">
        <f t="shared" si="7"/>
        <v>22</v>
      </c>
      <c r="S156" s="16" t="str">
        <f t="shared" si="6"/>
        <v>GHIDIRMIC BOGDAN</v>
      </c>
      <c r="T156" s="12" t="s">
        <v>1058</v>
      </c>
      <c r="U156" s="12" t="s">
        <v>737</v>
      </c>
      <c r="V156" t="s">
        <v>1279</v>
      </c>
      <c r="W156" s="34" t="s">
        <v>476</v>
      </c>
    </row>
    <row r="157" spans="6:23" x14ac:dyDescent="0.25">
      <c r="F157" s="13"/>
      <c r="G157" s="9"/>
      <c r="K157" s="34" t="s">
        <v>176</v>
      </c>
      <c r="L157" s="12" t="s">
        <v>1468</v>
      </c>
      <c r="M157" s="35">
        <v>19</v>
      </c>
      <c r="N157">
        <f t="shared" si="7"/>
        <v>18</v>
      </c>
      <c r="S157" s="16" t="str">
        <f t="shared" si="6"/>
        <v>GHINEA CARMEN</v>
      </c>
      <c r="T157" s="12" t="s">
        <v>1059</v>
      </c>
      <c r="U157" s="12" t="s">
        <v>628</v>
      </c>
      <c r="V157" t="s">
        <v>1284</v>
      </c>
      <c r="W157" s="34" t="s">
        <v>176</v>
      </c>
    </row>
    <row r="158" spans="6:23" x14ac:dyDescent="0.25">
      <c r="F158" s="8"/>
      <c r="G158" s="9"/>
      <c r="K158" s="34" t="s">
        <v>259</v>
      </c>
      <c r="L158" s="12" t="s">
        <v>1469</v>
      </c>
      <c r="M158" s="35">
        <v>109</v>
      </c>
      <c r="N158">
        <f t="shared" si="7"/>
        <v>22</v>
      </c>
      <c r="S158" s="16" t="str">
        <f t="shared" si="6"/>
        <v>GHIORGHITA EUGEN</v>
      </c>
      <c r="T158" s="12" t="s">
        <v>1060</v>
      </c>
      <c r="U158" s="12" t="s">
        <v>674</v>
      </c>
      <c r="V158" t="s">
        <v>1311</v>
      </c>
      <c r="W158" s="34" t="s">
        <v>259</v>
      </c>
    </row>
    <row r="159" spans="6:23" x14ac:dyDescent="0.25">
      <c r="F159" s="13"/>
      <c r="G159" s="9"/>
      <c r="K159" s="34" t="s">
        <v>463</v>
      </c>
      <c r="L159" s="12" t="s">
        <v>1470</v>
      </c>
      <c r="M159" s="35">
        <v>338</v>
      </c>
      <c r="N159">
        <f t="shared" si="7"/>
        <v>16</v>
      </c>
      <c r="S159" s="16" t="str">
        <f t="shared" si="6"/>
        <v>GHITA EMIL</v>
      </c>
      <c r="T159" s="12" t="s">
        <v>1061</v>
      </c>
      <c r="U159" s="12" t="s">
        <v>680</v>
      </c>
      <c r="V159" t="s">
        <v>673</v>
      </c>
      <c r="W159" s="34" t="s">
        <v>463</v>
      </c>
    </row>
    <row r="160" spans="6:23" x14ac:dyDescent="0.25">
      <c r="F160" s="13"/>
      <c r="G160" s="9"/>
      <c r="K160" s="34" t="s">
        <v>477</v>
      </c>
      <c r="L160" s="12" t="s">
        <v>1659</v>
      </c>
      <c r="M160" s="35">
        <v>352</v>
      </c>
      <c r="N160">
        <f t="shared" si="7"/>
        <v>18</v>
      </c>
      <c r="S160" s="16" t="str">
        <f t="shared" si="6"/>
        <v>GHITA MIRELA CLAUDIA</v>
      </c>
      <c r="T160" s="12" t="s">
        <v>1061</v>
      </c>
      <c r="U160" s="12" t="s">
        <v>738</v>
      </c>
      <c r="V160" t="s">
        <v>605</v>
      </c>
      <c r="W160" s="34" t="s">
        <v>477</v>
      </c>
    </row>
    <row r="161" spans="6:23" x14ac:dyDescent="0.25">
      <c r="F161" s="13"/>
      <c r="G161" s="9"/>
      <c r="K161" s="34" t="s">
        <v>196</v>
      </c>
      <c r="L161" s="12" t="s">
        <v>1660</v>
      </c>
      <c r="M161" s="35">
        <v>40</v>
      </c>
      <c r="N161">
        <f t="shared" si="7"/>
        <v>19</v>
      </c>
      <c r="S161" s="16" t="str">
        <f t="shared" si="6"/>
        <v>GODEANU TEODOR NARCIS</v>
      </c>
      <c r="T161" s="12" t="s">
        <v>1062</v>
      </c>
      <c r="U161" s="12" t="s">
        <v>739</v>
      </c>
      <c r="V161" t="s">
        <v>916</v>
      </c>
      <c r="W161" s="34" t="s">
        <v>196</v>
      </c>
    </row>
    <row r="162" spans="6:23" x14ac:dyDescent="0.25">
      <c r="K162" s="34" t="s">
        <v>478</v>
      </c>
      <c r="L162" s="12" t="s">
        <v>1661</v>
      </c>
      <c r="M162" s="35">
        <v>353</v>
      </c>
      <c r="N162">
        <f t="shared" si="7"/>
        <v>17</v>
      </c>
      <c r="S162" s="16" t="str">
        <f t="shared" si="6"/>
        <v>GOGA VIGARU ROXANA PETRUTA</v>
      </c>
      <c r="T162" s="12" t="s">
        <v>1063</v>
      </c>
      <c r="U162" s="12" t="s">
        <v>740</v>
      </c>
      <c r="V162" t="s">
        <v>1275</v>
      </c>
      <c r="W162" s="34" t="s">
        <v>478</v>
      </c>
    </row>
    <row r="163" spans="6:23" x14ac:dyDescent="0.25">
      <c r="K163" s="34" t="s">
        <v>551</v>
      </c>
      <c r="L163" s="12" t="s">
        <v>1471</v>
      </c>
      <c r="M163" s="34">
        <v>438</v>
      </c>
      <c r="N163">
        <f t="shared" si="7"/>
        <v>17</v>
      </c>
      <c r="S163" s="16" t="str">
        <f t="shared" si="6"/>
        <v>GONTA IULIA</v>
      </c>
      <c r="T163" s="12" t="s">
        <v>1064</v>
      </c>
      <c r="U163" s="12" t="s">
        <v>741</v>
      </c>
      <c r="V163" t="s">
        <v>599</v>
      </c>
      <c r="W163" s="34" t="s">
        <v>551</v>
      </c>
    </row>
    <row r="164" spans="6:23" x14ac:dyDescent="0.25">
      <c r="K164" s="34" t="s">
        <v>329</v>
      </c>
      <c r="L164" s="12" t="s">
        <v>1662</v>
      </c>
      <c r="M164" s="35">
        <v>185</v>
      </c>
      <c r="N164">
        <f t="shared" si="7"/>
        <v>17</v>
      </c>
      <c r="S164" s="16" t="str">
        <f t="shared" si="6"/>
        <v>GORAN LAURA OANA</v>
      </c>
      <c r="T164" s="12" t="s">
        <v>1065</v>
      </c>
      <c r="U164" s="12" t="s">
        <v>742</v>
      </c>
      <c r="V164" t="s">
        <v>707</v>
      </c>
      <c r="W164" s="34" t="s">
        <v>329</v>
      </c>
    </row>
    <row r="165" spans="6:23" x14ac:dyDescent="0.25">
      <c r="K165" s="34" t="s">
        <v>384</v>
      </c>
      <c r="L165" s="12" t="s">
        <v>1472</v>
      </c>
      <c r="M165" s="35">
        <v>246</v>
      </c>
      <c r="N165">
        <f t="shared" si="7"/>
        <v>23</v>
      </c>
      <c r="S165" s="16" t="str">
        <f t="shared" si="6"/>
        <v>GRADINARU STELIAN</v>
      </c>
      <c r="T165" s="12" t="s">
        <v>1066</v>
      </c>
      <c r="U165" s="12" t="s">
        <v>743</v>
      </c>
      <c r="V165" t="s">
        <v>931</v>
      </c>
      <c r="W165" s="34" t="s">
        <v>384</v>
      </c>
    </row>
    <row r="166" spans="6:23" x14ac:dyDescent="0.25">
      <c r="K166" s="34" t="s">
        <v>405</v>
      </c>
      <c r="L166" s="12" t="s">
        <v>1473</v>
      </c>
      <c r="M166" s="35">
        <v>270</v>
      </c>
      <c r="N166">
        <f t="shared" si="7"/>
        <v>19</v>
      </c>
      <c r="S166" s="16" t="str">
        <f t="shared" si="6"/>
        <v>GRAUR DANIELA</v>
      </c>
      <c r="T166" s="12" t="s">
        <v>1067</v>
      </c>
      <c r="U166" s="12" t="s">
        <v>663</v>
      </c>
      <c r="V166" t="s">
        <v>613</v>
      </c>
      <c r="W166" s="34" t="s">
        <v>405</v>
      </c>
    </row>
    <row r="167" spans="6:23" x14ac:dyDescent="0.25">
      <c r="K167" s="34" t="s">
        <v>517</v>
      </c>
      <c r="L167" s="12" t="s">
        <v>1474</v>
      </c>
      <c r="M167" s="35">
        <v>393</v>
      </c>
      <c r="N167">
        <f t="shared" si="7"/>
        <v>20</v>
      </c>
      <c r="S167" s="16" t="str">
        <f t="shared" si="6"/>
        <v>GRECU GHEORGHE</v>
      </c>
      <c r="T167" s="12" t="s">
        <v>1068</v>
      </c>
      <c r="U167" s="12" t="s">
        <v>620</v>
      </c>
      <c r="V167" t="s">
        <v>691</v>
      </c>
      <c r="W167" s="34" t="s">
        <v>517</v>
      </c>
    </row>
    <row r="168" spans="6:23" x14ac:dyDescent="0.25">
      <c r="K168" s="34" t="s">
        <v>518</v>
      </c>
      <c r="L168" s="12" t="s">
        <v>1475</v>
      </c>
      <c r="M168" s="35">
        <v>394</v>
      </c>
      <c r="N168">
        <f t="shared" si="7"/>
        <v>17</v>
      </c>
      <c r="S168" s="16" t="str">
        <f t="shared" si="6"/>
        <v>GRECU IULIA</v>
      </c>
      <c r="T168" s="12" t="s">
        <v>1068</v>
      </c>
      <c r="U168" s="12" t="s">
        <v>741</v>
      </c>
      <c r="V168" t="s">
        <v>1327</v>
      </c>
      <c r="W168" s="34" t="s">
        <v>518</v>
      </c>
    </row>
    <row r="169" spans="6:23" x14ac:dyDescent="0.25">
      <c r="K169" s="34" t="s">
        <v>225</v>
      </c>
      <c r="L169" s="12" t="s">
        <v>1476</v>
      </c>
      <c r="M169" s="35">
        <v>70</v>
      </c>
      <c r="N169">
        <f t="shared" si="7"/>
        <v>20</v>
      </c>
      <c r="S169" s="16" t="str">
        <f t="shared" si="6"/>
        <v>GRECU POLIXENIA</v>
      </c>
      <c r="T169" s="12" t="s">
        <v>1068</v>
      </c>
      <c r="U169" s="12" t="s">
        <v>744</v>
      </c>
      <c r="V169" t="s">
        <v>665</v>
      </c>
      <c r="W169" s="34" t="s">
        <v>225</v>
      </c>
    </row>
    <row r="170" spans="6:23" x14ac:dyDescent="0.25">
      <c r="K170" s="34" t="s">
        <v>519</v>
      </c>
      <c r="L170" s="12" t="s">
        <v>1477</v>
      </c>
      <c r="M170" s="35">
        <v>395</v>
      </c>
      <c r="N170">
        <f t="shared" si="7"/>
        <v>21</v>
      </c>
      <c r="S170" s="16" t="str">
        <f t="shared" si="6"/>
        <v>GRIGORE MANUELA</v>
      </c>
      <c r="T170" s="12" t="s">
        <v>597</v>
      </c>
      <c r="U170" s="12" t="s">
        <v>718</v>
      </c>
      <c r="V170" t="s">
        <v>1276</v>
      </c>
      <c r="W170" s="34" t="s">
        <v>519</v>
      </c>
    </row>
    <row r="171" spans="6:23" x14ac:dyDescent="0.25">
      <c r="K171" s="34" t="s">
        <v>319</v>
      </c>
      <c r="L171" s="12" t="s">
        <v>1478</v>
      </c>
      <c r="M171" s="35">
        <v>175</v>
      </c>
      <c r="N171">
        <f t="shared" si="7"/>
        <v>21</v>
      </c>
      <c r="S171" s="16" t="str">
        <f t="shared" si="6"/>
        <v>GRIGORESCU PAUL</v>
      </c>
      <c r="T171" s="12" t="s">
        <v>1069</v>
      </c>
      <c r="U171" s="12" t="s">
        <v>745</v>
      </c>
      <c r="V171" t="s">
        <v>633</v>
      </c>
      <c r="W171" s="34" t="s">
        <v>319</v>
      </c>
    </row>
    <row r="172" spans="6:23" x14ac:dyDescent="0.25">
      <c r="K172" s="34" t="s">
        <v>371</v>
      </c>
      <c r="L172" s="12" t="s">
        <v>1479</v>
      </c>
      <c r="M172" s="35">
        <v>232</v>
      </c>
      <c r="N172">
        <f t="shared" si="7"/>
        <v>20</v>
      </c>
      <c r="S172" s="16" t="str">
        <f t="shared" si="6"/>
        <v>GRIGORIU ANITA</v>
      </c>
      <c r="T172" s="12" t="s">
        <v>1070</v>
      </c>
      <c r="U172" s="12" t="s">
        <v>746</v>
      </c>
      <c r="V172" t="s">
        <v>894</v>
      </c>
      <c r="W172" s="34" t="s">
        <v>371</v>
      </c>
    </row>
    <row r="173" spans="6:23" x14ac:dyDescent="0.25">
      <c r="K173" s="34" t="s">
        <v>207</v>
      </c>
      <c r="L173" s="12" t="s">
        <v>1480</v>
      </c>
      <c r="M173" s="35">
        <v>51</v>
      </c>
      <c r="N173">
        <f t="shared" si="7"/>
        <v>17</v>
      </c>
      <c r="S173" s="16" t="str">
        <f t="shared" si="6"/>
        <v>GRUIA GEORGE</v>
      </c>
      <c r="T173" s="12" t="s">
        <v>1071</v>
      </c>
      <c r="U173" s="12" t="s">
        <v>667</v>
      </c>
      <c r="V173" t="s">
        <v>1353</v>
      </c>
      <c r="W173" s="34" t="s">
        <v>207</v>
      </c>
    </row>
    <row r="174" spans="6:23" x14ac:dyDescent="0.25">
      <c r="K174" s="34" t="s">
        <v>532</v>
      </c>
      <c r="L174" s="12" t="s">
        <v>1663</v>
      </c>
      <c r="M174" s="35">
        <v>411</v>
      </c>
      <c r="N174">
        <f t="shared" si="7"/>
        <v>18</v>
      </c>
      <c r="S174" s="16" t="str">
        <f t="shared" si="6"/>
        <v>GUNI CLAUDIA NICOLETA</v>
      </c>
      <c r="T174" s="12" t="s">
        <v>1072</v>
      </c>
      <c r="U174" s="12" t="s">
        <v>747</v>
      </c>
      <c r="V174" t="s">
        <v>785</v>
      </c>
      <c r="W174" s="34" t="s">
        <v>532</v>
      </c>
    </row>
    <row r="175" spans="6:23" x14ac:dyDescent="0.25">
      <c r="K175" s="34" t="s">
        <v>593</v>
      </c>
      <c r="L175" s="12" t="s">
        <v>1481</v>
      </c>
      <c r="M175" s="35">
        <v>237</v>
      </c>
      <c r="N175">
        <f t="shared" si="7"/>
        <v>19</v>
      </c>
      <c r="S175" s="16" t="str">
        <f t="shared" si="6"/>
        <v>GURAN LILIANA</v>
      </c>
      <c r="T175" s="1" t="s">
        <v>1073</v>
      </c>
      <c r="U175" s="37" t="s">
        <v>748</v>
      </c>
      <c r="V175" t="s">
        <v>676</v>
      </c>
      <c r="W175" s="34" t="s">
        <v>593</v>
      </c>
    </row>
    <row r="176" spans="6:23" x14ac:dyDescent="0.25">
      <c r="K176" s="34" t="s">
        <v>268</v>
      </c>
      <c r="L176" s="12" t="s">
        <v>1482</v>
      </c>
      <c r="M176" s="35">
        <v>120</v>
      </c>
      <c r="N176">
        <f t="shared" si="7"/>
        <v>17</v>
      </c>
      <c r="S176" s="16" t="str">
        <f t="shared" si="6"/>
        <v>GURGU ELENA</v>
      </c>
      <c r="T176" s="12" t="s">
        <v>1074</v>
      </c>
      <c r="U176" s="12" t="s">
        <v>632</v>
      </c>
      <c r="V176" t="s">
        <v>1312</v>
      </c>
      <c r="W176" s="34" t="s">
        <v>268</v>
      </c>
    </row>
    <row r="177" spans="11:23" x14ac:dyDescent="0.25">
      <c r="K177" s="34" t="s">
        <v>394</v>
      </c>
      <c r="L177" s="12" t="s">
        <v>1664</v>
      </c>
      <c r="M177" s="35">
        <v>256</v>
      </c>
      <c r="N177">
        <f t="shared" si="7"/>
        <v>17</v>
      </c>
      <c r="S177" s="16" t="str">
        <f t="shared" si="6"/>
        <v>HARITON ANA MARIA</v>
      </c>
      <c r="T177" s="12" t="s">
        <v>1075</v>
      </c>
      <c r="U177" s="12" t="s">
        <v>639</v>
      </c>
      <c r="V177" t="s">
        <v>606</v>
      </c>
      <c r="W177" s="34" t="s">
        <v>394</v>
      </c>
    </row>
    <row r="178" spans="11:23" x14ac:dyDescent="0.25">
      <c r="K178" s="34" t="s">
        <v>445</v>
      </c>
      <c r="L178" s="12" t="s">
        <v>1483</v>
      </c>
      <c r="M178" s="35">
        <v>316</v>
      </c>
      <c r="N178">
        <f t="shared" si="7"/>
        <v>18</v>
      </c>
      <c r="S178" s="16" t="str">
        <f t="shared" si="6"/>
        <v>HURJUI ELENA</v>
      </c>
      <c r="T178" s="12" t="s">
        <v>1076</v>
      </c>
      <c r="U178" s="12" t="s">
        <v>632</v>
      </c>
      <c r="V178" t="s">
        <v>1297</v>
      </c>
      <c r="W178" s="34" t="s">
        <v>445</v>
      </c>
    </row>
    <row r="179" spans="11:23" x14ac:dyDescent="0.25">
      <c r="K179" s="34" t="s">
        <v>280</v>
      </c>
      <c r="L179" s="12" t="s">
        <v>1665</v>
      </c>
      <c r="M179" s="35">
        <v>132</v>
      </c>
      <c r="N179">
        <f t="shared" si="7"/>
        <v>17</v>
      </c>
      <c r="S179" s="16" t="str">
        <f t="shared" si="6"/>
        <v>HURLOIU ION IULIAN</v>
      </c>
      <c r="T179" s="12" t="s">
        <v>1077</v>
      </c>
      <c r="U179" s="12" t="s">
        <v>749</v>
      </c>
      <c r="V179" t="s">
        <v>741</v>
      </c>
      <c r="W179" s="34" t="s">
        <v>280</v>
      </c>
    </row>
    <row r="180" spans="11:23" x14ac:dyDescent="0.25">
      <c r="K180" s="34" t="s">
        <v>249</v>
      </c>
      <c r="L180" s="12" t="s">
        <v>1666</v>
      </c>
      <c r="M180" s="35">
        <v>97</v>
      </c>
      <c r="N180">
        <f t="shared" si="7"/>
        <v>24</v>
      </c>
      <c r="S180" s="16" t="str">
        <f t="shared" si="6"/>
        <v>HURLOIU LACRIMIOARA RODICA</v>
      </c>
      <c r="T180" s="12" t="s">
        <v>1077</v>
      </c>
      <c r="U180" s="12" t="s">
        <v>750</v>
      </c>
      <c r="V180" t="s">
        <v>1313</v>
      </c>
      <c r="W180" s="34" t="s">
        <v>249</v>
      </c>
    </row>
    <row r="181" spans="11:23" x14ac:dyDescent="0.25">
      <c r="K181" s="34" t="s">
        <v>177</v>
      </c>
      <c r="L181" s="12" t="s">
        <v>1667</v>
      </c>
      <c r="M181" s="35">
        <v>20</v>
      </c>
      <c r="N181">
        <f t="shared" si="7"/>
        <v>17</v>
      </c>
      <c r="S181" s="16" t="str">
        <f t="shared" si="6"/>
        <v>IACOB MIRELA SIMONA</v>
      </c>
      <c r="T181" s="12" t="s">
        <v>1078</v>
      </c>
      <c r="U181" s="12" t="s">
        <v>751</v>
      </c>
      <c r="V181" t="s">
        <v>656</v>
      </c>
      <c r="W181" s="34" t="s">
        <v>177</v>
      </c>
    </row>
    <row r="182" spans="11:23" x14ac:dyDescent="0.25">
      <c r="K182" s="34" t="s">
        <v>288</v>
      </c>
      <c r="L182" s="12" t="s">
        <v>1484</v>
      </c>
      <c r="M182" s="35">
        <v>142</v>
      </c>
      <c r="N182">
        <f t="shared" si="7"/>
        <v>21</v>
      </c>
      <c r="S182" s="16" t="str">
        <f t="shared" si="6"/>
        <v>IATAGAN MARIANA</v>
      </c>
      <c r="T182" s="12" t="s">
        <v>1079</v>
      </c>
      <c r="U182" s="12" t="s">
        <v>662</v>
      </c>
      <c r="V182" t="s">
        <v>743</v>
      </c>
      <c r="W182" s="34" t="s">
        <v>288</v>
      </c>
    </row>
    <row r="183" spans="11:23" x14ac:dyDescent="0.25">
      <c r="K183" s="34" t="s">
        <v>197</v>
      </c>
      <c r="L183" s="12" t="s">
        <v>1668</v>
      </c>
      <c r="M183" s="35">
        <v>41</v>
      </c>
      <c r="N183">
        <f t="shared" si="7"/>
        <v>15</v>
      </c>
      <c r="S183" s="16" t="str">
        <f t="shared" si="6"/>
        <v>IFRIM OANA ROXANA</v>
      </c>
      <c r="T183" s="12" t="s">
        <v>1080</v>
      </c>
      <c r="U183" s="12" t="s">
        <v>648</v>
      </c>
      <c r="V183" t="s">
        <v>712</v>
      </c>
      <c r="W183" s="34" t="s">
        <v>197</v>
      </c>
    </row>
    <row r="184" spans="11:23" x14ac:dyDescent="0.25">
      <c r="K184" s="34" t="s">
        <v>479</v>
      </c>
      <c r="L184" s="12" t="s">
        <v>1669</v>
      </c>
      <c r="M184" s="35">
        <v>354</v>
      </c>
      <c r="N184">
        <f t="shared" si="7"/>
        <v>19</v>
      </c>
      <c r="S184" s="16" t="str">
        <f t="shared" si="6"/>
        <v>IGNAT CLAUDIU FLORINEL AUGUSTIN</v>
      </c>
      <c r="T184" s="12" t="s">
        <v>1081</v>
      </c>
      <c r="U184" s="12" t="s">
        <v>752</v>
      </c>
      <c r="V184" t="s">
        <v>1345</v>
      </c>
      <c r="W184" s="34" t="s">
        <v>479</v>
      </c>
    </row>
    <row r="185" spans="11:23" x14ac:dyDescent="0.25">
      <c r="K185" s="34" t="s">
        <v>450</v>
      </c>
      <c r="L185" s="12" t="s">
        <v>1670</v>
      </c>
      <c r="M185" s="35">
        <v>322</v>
      </c>
      <c r="N185">
        <f t="shared" si="7"/>
        <v>17</v>
      </c>
      <c r="S185" s="16" t="str">
        <f t="shared" si="6"/>
        <v>ILIE GEORGE DRAGOS</v>
      </c>
      <c r="T185" s="12" t="s">
        <v>803</v>
      </c>
      <c r="U185" s="12" t="s">
        <v>754</v>
      </c>
      <c r="V185" t="s">
        <v>1256</v>
      </c>
      <c r="W185" s="34" t="s">
        <v>450</v>
      </c>
    </row>
    <row r="186" spans="11:23" x14ac:dyDescent="0.25">
      <c r="K186" s="34" t="s">
        <v>437</v>
      </c>
      <c r="L186" s="12" t="s">
        <v>1671</v>
      </c>
      <c r="M186" s="35">
        <v>308</v>
      </c>
      <c r="N186">
        <f t="shared" si="7"/>
        <v>20</v>
      </c>
      <c r="S186" s="16" t="str">
        <f t="shared" si="6"/>
        <v>ILIE MAGDALENA IOANA</v>
      </c>
      <c r="T186" s="12" t="s">
        <v>803</v>
      </c>
      <c r="U186" s="12" t="s">
        <v>755</v>
      </c>
      <c r="V186" t="s">
        <v>807</v>
      </c>
      <c r="W186" s="34" t="s">
        <v>437</v>
      </c>
    </row>
    <row r="187" spans="11:23" x14ac:dyDescent="0.25">
      <c r="K187" s="34" t="s">
        <v>184</v>
      </c>
      <c r="L187" s="12" t="s">
        <v>1485</v>
      </c>
      <c r="M187" s="35">
        <v>27</v>
      </c>
      <c r="N187">
        <f t="shared" si="7"/>
        <v>16</v>
      </c>
      <c r="S187" s="16" t="str">
        <f t="shared" si="6"/>
        <v>ILIE MARIAN</v>
      </c>
      <c r="T187" s="12" t="s">
        <v>803</v>
      </c>
      <c r="U187" s="12" t="s">
        <v>637</v>
      </c>
      <c r="V187" t="s">
        <v>1354</v>
      </c>
      <c r="W187" s="34" t="s">
        <v>184</v>
      </c>
    </row>
    <row r="188" spans="11:23" x14ac:dyDescent="0.25">
      <c r="K188" s="34" t="s">
        <v>208</v>
      </c>
      <c r="L188" s="12" t="s">
        <v>1486</v>
      </c>
      <c r="M188" s="35">
        <v>52</v>
      </c>
      <c r="N188">
        <f t="shared" si="7"/>
        <v>20</v>
      </c>
      <c r="S188" s="16" t="str">
        <f t="shared" si="6"/>
        <v>ILIESCU GABRIEL</v>
      </c>
      <c r="T188" s="12" t="s">
        <v>1082</v>
      </c>
      <c r="U188" s="12" t="s">
        <v>756</v>
      </c>
      <c r="V188" t="s">
        <v>1355</v>
      </c>
      <c r="W188" s="34" t="s">
        <v>208</v>
      </c>
    </row>
    <row r="189" spans="11:23" x14ac:dyDescent="0.25">
      <c r="K189" s="34" t="s">
        <v>269</v>
      </c>
      <c r="L189" s="12" t="s">
        <v>1672</v>
      </c>
      <c r="M189" s="35">
        <v>121</v>
      </c>
      <c r="N189">
        <f t="shared" si="7"/>
        <v>21</v>
      </c>
      <c r="S189" s="16" t="str">
        <f t="shared" si="6"/>
        <v>ILINCUTA LUCIAN DOREL</v>
      </c>
      <c r="T189" s="12" t="s">
        <v>1083</v>
      </c>
      <c r="U189" s="12" t="s">
        <v>757</v>
      </c>
      <c r="V189" t="s">
        <v>663</v>
      </c>
      <c r="W189" s="34" t="s">
        <v>269</v>
      </c>
    </row>
    <row r="190" spans="11:23" x14ac:dyDescent="0.25">
      <c r="K190" s="34" t="s">
        <v>376</v>
      </c>
      <c r="L190" s="12" t="s">
        <v>1487</v>
      </c>
      <c r="M190" s="35">
        <v>238</v>
      </c>
      <c r="N190">
        <f t="shared" si="7"/>
        <v>17</v>
      </c>
      <c r="S190" s="16" t="str">
        <f t="shared" si="6"/>
        <v>IOAN RODICA</v>
      </c>
      <c r="T190" s="12" t="s">
        <v>1084</v>
      </c>
      <c r="U190" s="12" t="s">
        <v>705</v>
      </c>
      <c r="V190" t="s">
        <v>677</v>
      </c>
      <c r="W190" s="34" t="s">
        <v>376</v>
      </c>
    </row>
    <row r="191" spans="11:23" x14ac:dyDescent="0.25">
      <c r="K191" s="34" t="s">
        <v>254</v>
      </c>
      <c r="L191" s="12" t="s">
        <v>1488</v>
      </c>
      <c r="M191" s="35">
        <v>103</v>
      </c>
      <c r="N191">
        <f t="shared" si="7"/>
        <v>21</v>
      </c>
      <c r="S191" s="16" t="str">
        <f t="shared" si="6"/>
        <v>IONESCU CICILIA</v>
      </c>
      <c r="T191" s="12" t="s">
        <v>1085</v>
      </c>
      <c r="U191" s="12" t="s">
        <v>760</v>
      </c>
      <c r="V191" t="s">
        <v>620</v>
      </c>
      <c r="W191" s="34" t="s">
        <v>254</v>
      </c>
    </row>
    <row r="192" spans="11:23" x14ac:dyDescent="0.25">
      <c r="K192" s="34" t="s">
        <v>255</v>
      </c>
      <c r="L192" s="12" t="s">
        <v>1489</v>
      </c>
      <c r="M192" s="35">
        <v>104</v>
      </c>
      <c r="N192">
        <f t="shared" si="7"/>
        <v>20</v>
      </c>
      <c r="S192" s="16" t="str">
        <f t="shared" si="6"/>
        <v>IONESCU CORNEL</v>
      </c>
      <c r="T192" s="12" t="s">
        <v>1085</v>
      </c>
      <c r="U192" s="12" t="s">
        <v>761</v>
      </c>
      <c r="V192" t="s">
        <v>741</v>
      </c>
      <c r="W192" s="34" t="s">
        <v>255</v>
      </c>
    </row>
    <row r="193" spans="11:23" x14ac:dyDescent="0.25">
      <c r="K193" s="34" t="s">
        <v>245</v>
      </c>
      <c r="L193" s="12" t="s">
        <v>1673</v>
      </c>
      <c r="M193" s="35">
        <v>93</v>
      </c>
      <c r="N193">
        <f t="shared" si="7"/>
        <v>18</v>
      </c>
      <c r="S193" s="16" t="str">
        <f t="shared" si="6"/>
        <v>IONESCU IONEL EDUARD</v>
      </c>
      <c r="T193" s="12" t="s">
        <v>1085</v>
      </c>
      <c r="U193" s="12" t="s">
        <v>763</v>
      </c>
      <c r="V193" t="s">
        <v>744</v>
      </c>
      <c r="W193" s="34" t="s">
        <v>245</v>
      </c>
    </row>
    <row r="194" spans="11:23" x14ac:dyDescent="0.25">
      <c r="K194" s="34" t="s">
        <v>270</v>
      </c>
      <c r="L194" s="12" t="s">
        <v>1490</v>
      </c>
      <c r="M194" s="35">
        <v>122</v>
      </c>
      <c r="N194">
        <f t="shared" si="7"/>
        <v>22</v>
      </c>
      <c r="S194" s="16" t="str">
        <f t="shared" ref="S194:S257" si="8">K194</f>
        <v>IONESCU LUMINITA</v>
      </c>
      <c r="T194" s="12" t="s">
        <v>1085</v>
      </c>
      <c r="U194" s="12" t="s">
        <v>764</v>
      </c>
      <c r="V194" t="s">
        <v>667</v>
      </c>
      <c r="W194" s="34" t="s">
        <v>270</v>
      </c>
    </row>
    <row r="195" spans="11:23" x14ac:dyDescent="0.25">
      <c r="K195" s="34" t="s">
        <v>431</v>
      </c>
      <c r="L195" s="12" t="s">
        <v>1491</v>
      </c>
      <c r="M195" s="35">
        <v>302</v>
      </c>
      <c r="N195">
        <f t="shared" ref="N195:N242" si="9">LEN(L195)</f>
        <v>18</v>
      </c>
      <c r="S195" s="16" t="str">
        <f t="shared" si="8"/>
        <v>IORDACHE ION</v>
      </c>
      <c r="T195" s="12" t="s">
        <v>1086</v>
      </c>
      <c r="U195" s="12" t="s">
        <v>676</v>
      </c>
      <c r="V195" t="s">
        <v>625</v>
      </c>
      <c r="W195" s="34" t="s">
        <v>431</v>
      </c>
    </row>
    <row r="196" spans="11:23" x14ac:dyDescent="0.25">
      <c r="K196" s="34" t="s">
        <v>1920</v>
      </c>
      <c r="L196" s="12" t="s">
        <v>1950</v>
      </c>
      <c r="M196" s="36">
        <v>445</v>
      </c>
      <c r="N196">
        <f t="shared" si="9"/>
        <v>16</v>
      </c>
      <c r="S196" s="16" t="str">
        <f t="shared" si="8"/>
        <v>IORGA ANCA</v>
      </c>
      <c r="T196" s="12" t="s">
        <v>1935</v>
      </c>
      <c r="U196" s="12" t="s">
        <v>773</v>
      </c>
      <c r="V196" t="s">
        <v>673</v>
      </c>
      <c r="W196" s="34" t="s">
        <v>1920</v>
      </c>
    </row>
    <row r="197" spans="11:23" x14ac:dyDescent="0.25">
      <c r="K197" s="34" t="s">
        <v>507</v>
      </c>
      <c r="L197" s="12" t="s">
        <v>1674</v>
      </c>
      <c r="M197" s="35">
        <v>383</v>
      </c>
      <c r="N197">
        <f t="shared" si="9"/>
        <v>18</v>
      </c>
      <c r="S197" s="16" t="str">
        <f t="shared" si="8"/>
        <v>IPATE DRAGOS MIHAI</v>
      </c>
      <c r="T197" s="12" t="s">
        <v>1087</v>
      </c>
      <c r="U197" s="12" t="s">
        <v>765</v>
      </c>
      <c r="V197" t="s">
        <v>786</v>
      </c>
      <c r="W197" s="34" t="s">
        <v>507</v>
      </c>
    </row>
    <row r="198" spans="11:23" x14ac:dyDescent="0.25">
      <c r="K198" s="34" t="s">
        <v>542</v>
      </c>
      <c r="L198" s="12" t="s">
        <v>1675</v>
      </c>
      <c r="M198" s="35">
        <v>421</v>
      </c>
      <c r="N198">
        <f t="shared" si="9"/>
        <v>20</v>
      </c>
      <c r="S198" s="16" t="str">
        <f t="shared" si="8"/>
        <v>ISBASOIU ELIZA CONSUELA</v>
      </c>
      <c r="T198" s="12" t="s">
        <v>1088</v>
      </c>
      <c r="U198" s="12" t="s">
        <v>766</v>
      </c>
      <c r="V198" t="s">
        <v>676</v>
      </c>
      <c r="W198" s="34" t="s">
        <v>542</v>
      </c>
    </row>
    <row r="199" spans="11:23" x14ac:dyDescent="0.25">
      <c r="K199" s="34" t="s">
        <v>226</v>
      </c>
      <c r="L199" s="12" t="s">
        <v>1676</v>
      </c>
      <c r="M199" s="35">
        <v>71</v>
      </c>
      <c r="N199">
        <f t="shared" si="9"/>
        <v>20</v>
      </c>
      <c r="S199" s="16" t="str">
        <f t="shared" si="8"/>
        <v>ISTRATE MIHAELA RAMONA</v>
      </c>
      <c r="T199" s="12" t="s">
        <v>1089</v>
      </c>
      <c r="U199" s="12" t="s">
        <v>767</v>
      </c>
      <c r="V199" t="s">
        <v>711</v>
      </c>
      <c r="W199" s="34" t="s">
        <v>226</v>
      </c>
    </row>
    <row r="200" spans="11:23" x14ac:dyDescent="0.25">
      <c r="K200" s="34" t="s">
        <v>227</v>
      </c>
      <c r="L200" s="12" t="s">
        <v>1677</v>
      </c>
      <c r="M200" s="35">
        <v>72</v>
      </c>
      <c r="N200">
        <f t="shared" si="9"/>
        <v>22</v>
      </c>
      <c r="S200" s="16" t="str">
        <f t="shared" si="8"/>
        <v>ISTRATESCU ANELIS VANINA</v>
      </c>
      <c r="T200" s="12" t="s">
        <v>1090</v>
      </c>
      <c r="U200" s="12" t="s">
        <v>768</v>
      </c>
      <c r="V200" t="s">
        <v>662</v>
      </c>
      <c r="W200" s="34" t="s">
        <v>227</v>
      </c>
    </row>
    <row r="201" spans="11:23" x14ac:dyDescent="0.25">
      <c r="K201" s="34" t="s">
        <v>364</v>
      </c>
      <c r="L201" s="12" t="s">
        <v>1492</v>
      </c>
      <c r="M201" s="35">
        <v>224</v>
      </c>
      <c r="N201">
        <f t="shared" si="9"/>
        <v>21</v>
      </c>
      <c r="S201" s="16" t="str">
        <f t="shared" si="8"/>
        <v>IURASCU VIORICA</v>
      </c>
      <c r="T201" s="12" t="s">
        <v>1091</v>
      </c>
      <c r="U201" s="12" t="s">
        <v>769</v>
      </c>
      <c r="V201" t="s">
        <v>890</v>
      </c>
      <c r="W201" s="34" t="s">
        <v>364</v>
      </c>
    </row>
    <row r="202" spans="11:23" x14ac:dyDescent="0.25">
      <c r="K202" s="34" t="s">
        <v>240</v>
      </c>
      <c r="L202" s="12" t="s">
        <v>1493</v>
      </c>
      <c r="M202" s="35">
        <v>87</v>
      </c>
      <c r="N202">
        <f t="shared" si="9"/>
        <v>15</v>
      </c>
      <c r="S202" s="16" t="str">
        <f t="shared" si="8"/>
        <v>IVAN PAULA</v>
      </c>
      <c r="T202" s="12" t="s">
        <v>1092</v>
      </c>
      <c r="U202" s="12" t="s">
        <v>770</v>
      </c>
      <c r="V202" t="s">
        <v>632</v>
      </c>
      <c r="W202" s="34" t="s">
        <v>240</v>
      </c>
    </row>
    <row r="203" spans="11:23" x14ac:dyDescent="0.25">
      <c r="K203" s="34" t="s">
        <v>406</v>
      </c>
      <c r="L203" s="12" t="s">
        <v>1678</v>
      </c>
      <c r="M203" s="35">
        <v>271</v>
      </c>
      <c r="N203">
        <f t="shared" si="9"/>
        <v>17</v>
      </c>
      <c r="S203" s="16" t="str">
        <f t="shared" si="8"/>
        <v>JACOB ANDRA LETITIA</v>
      </c>
      <c r="T203" s="12" t="s">
        <v>1093</v>
      </c>
      <c r="U203" s="12" t="s">
        <v>771</v>
      </c>
      <c r="V203" t="s">
        <v>1258</v>
      </c>
      <c r="W203" s="34" t="s">
        <v>406</v>
      </c>
    </row>
    <row r="204" spans="11:23" x14ac:dyDescent="0.25">
      <c r="K204" s="34" t="s">
        <v>520</v>
      </c>
      <c r="L204" s="12" t="s">
        <v>1494</v>
      </c>
      <c r="M204" s="35">
        <v>396</v>
      </c>
      <c r="N204">
        <f t="shared" si="9"/>
        <v>22</v>
      </c>
      <c r="S204" s="16" t="str">
        <f t="shared" si="8"/>
        <v>JEFLEA ANTOANETA</v>
      </c>
      <c r="T204" s="12" t="s">
        <v>1094</v>
      </c>
      <c r="U204" s="12" t="s">
        <v>772</v>
      </c>
      <c r="V204" t="s">
        <v>707</v>
      </c>
      <c r="W204" s="34" t="s">
        <v>520</v>
      </c>
    </row>
    <row r="205" spans="11:23" x14ac:dyDescent="0.25">
      <c r="K205" s="34" t="s">
        <v>271</v>
      </c>
      <c r="L205" s="12" t="s">
        <v>1495</v>
      </c>
      <c r="M205" s="35">
        <v>123</v>
      </c>
      <c r="N205">
        <f t="shared" si="9"/>
        <v>19</v>
      </c>
      <c r="S205" s="16" t="str">
        <f t="shared" si="8"/>
        <v>JELEV VIORICA</v>
      </c>
      <c r="T205" s="12" t="s">
        <v>1095</v>
      </c>
      <c r="U205" s="12" t="s">
        <v>769</v>
      </c>
      <c r="V205" t="s">
        <v>718</v>
      </c>
      <c r="W205" s="34" t="s">
        <v>271</v>
      </c>
    </row>
    <row r="206" spans="11:23" x14ac:dyDescent="0.25">
      <c r="K206" s="34" t="s">
        <v>243</v>
      </c>
      <c r="L206" s="12" t="s">
        <v>1496</v>
      </c>
      <c r="M206" s="35">
        <v>90</v>
      </c>
      <c r="N206">
        <f t="shared" si="9"/>
        <v>15</v>
      </c>
      <c r="S206" s="16" t="str">
        <f t="shared" si="8"/>
        <v>JIANU ANCA</v>
      </c>
      <c r="T206" s="12" t="s">
        <v>1096</v>
      </c>
      <c r="U206" s="12" t="s">
        <v>773</v>
      </c>
      <c r="V206" t="s">
        <v>1275</v>
      </c>
      <c r="W206" s="34" t="s">
        <v>243</v>
      </c>
    </row>
    <row r="207" spans="11:23" x14ac:dyDescent="0.25">
      <c r="K207" s="34" t="s">
        <v>189</v>
      </c>
      <c r="L207" s="12" t="s">
        <v>1497</v>
      </c>
      <c r="M207" s="35">
        <v>32</v>
      </c>
      <c r="N207">
        <f t="shared" si="9"/>
        <v>16</v>
      </c>
      <c r="S207" s="16" t="str">
        <f t="shared" si="8"/>
        <v>JIDOVU NICU</v>
      </c>
      <c r="T207" s="12" t="s">
        <v>1097</v>
      </c>
      <c r="U207" s="12" t="s">
        <v>774</v>
      </c>
      <c r="V207" t="s">
        <v>1356</v>
      </c>
      <c r="W207" s="34" t="s">
        <v>189</v>
      </c>
    </row>
    <row r="208" spans="11:23" x14ac:dyDescent="0.25">
      <c r="K208" s="34" t="s">
        <v>395</v>
      </c>
      <c r="L208" s="12" t="s">
        <v>1679</v>
      </c>
      <c r="M208" s="35">
        <v>257</v>
      </c>
      <c r="N208">
        <f t="shared" si="9"/>
        <v>18</v>
      </c>
      <c r="S208" s="16" t="str">
        <f t="shared" si="8"/>
        <v>JINGA FLORIN CLAUDIU</v>
      </c>
      <c r="T208" s="12" t="s">
        <v>1098</v>
      </c>
      <c r="U208" s="12" t="s">
        <v>775</v>
      </c>
      <c r="V208" t="s">
        <v>1259</v>
      </c>
      <c r="W208" s="34" t="s">
        <v>395</v>
      </c>
    </row>
    <row r="209" spans="11:23" x14ac:dyDescent="0.25">
      <c r="K209" s="34" t="s">
        <v>407</v>
      </c>
      <c r="L209" s="12" t="s">
        <v>1680</v>
      </c>
      <c r="M209" s="35">
        <v>272</v>
      </c>
      <c r="N209">
        <f t="shared" si="9"/>
        <v>20</v>
      </c>
      <c r="S209" s="16" t="str">
        <f t="shared" si="8"/>
        <v>KISILEWICZ DAN VICTOR</v>
      </c>
      <c r="T209" s="12" t="s">
        <v>1099</v>
      </c>
      <c r="U209" s="12" t="s">
        <v>776</v>
      </c>
      <c r="V209" t="s">
        <v>616</v>
      </c>
      <c r="W209" s="34" t="s">
        <v>407</v>
      </c>
    </row>
    <row r="210" spans="11:23" x14ac:dyDescent="0.25">
      <c r="K210" s="34" t="s">
        <v>396</v>
      </c>
      <c r="L210" s="12" t="s">
        <v>1681</v>
      </c>
      <c r="M210" s="35">
        <v>258</v>
      </c>
      <c r="N210">
        <f t="shared" si="9"/>
        <v>23</v>
      </c>
      <c r="S210" s="16" t="str">
        <f t="shared" si="8"/>
        <v>KISILEWICZ ILEANA MARIA</v>
      </c>
      <c r="T210" s="12" t="s">
        <v>1099</v>
      </c>
      <c r="U210" s="12" t="s">
        <v>777</v>
      </c>
      <c r="V210" t="s">
        <v>1260</v>
      </c>
      <c r="W210" s="34" t="s">
        <v>396</v>
      </c>
    </row>
    <row r="211" spans="11:23" x14ac:dyDescent="0.25">
      <c r="K211" s="34" t="s">
        <v>209</v>
      </c>
      <c r="L211" s="12" t="s">
        <v>1682</v>
      </c>
      <c r="M211" s="35">
        <v>53</v>
      </c>
      <c r="N211">
        <f t="shared" si="9"/>
        <v>16</v>
      </c>
      <c r="S211" s="16" t="str">
        <f t="shared" si="8"/>
        <v>LACHE ELENA IULIANA</v>
      </c>
      <c r="T211" s="12" t="s">
        <v>1100</v>
      </c>
      <c r="U211" s="12" t="s">
        <v>778</v>
      </c>
      <c r="V211" t="s">
        <v>1357</v>
      </c>
      <c r="W211" s="34" t="s">
        <v>209</v>
      </c>
    </row>
    <row r="212" spans="11:23" x14ac:dyDescent="0.25">
      <c r="K212" s="34" t="s">
        <v>228</v>
      </c>
      <c r="L212" s="12" t="s">
        <v>1683</v>
      </c>
      <c r="M212" s="35">
        <v>73</v>
      </c>
      <c r="N212">
        <f t="shared" si="9"/>
        <v>19</v>
      </c>
      <c r="S212" s="16" t="str">
        <f t="shared" si="8"/>
        <v>LACRARU FLORIN BOGDAN</v>
      </c>
      <c r="T212" s="12" t="s">
        <v>1101</v>
      </c>
      <c r="U212" s="12" t="s">
        <v>779</v>
      </c>
      <c r="V212" t="s">
        <v>1348</v>
      </c>
      <c r="W212" s="34" t="s">
        <v>228</v>
      </c>
    </row>
    <row r="213" spans="11:23" x14ac:dyDescent="0.25">
      <c r="K213" s="34" t="s">
        <v>533</v>
      </c>
      <c r="L213" s="12" t="s">
        <v>1684</v>
      </c>
      <c r="M213" s="35">
        <v>412</v>
      </c>
      <c r="N213">
        <f t="shared" si="9"/>
        <v>19</v>
      </c>
      <c r="S213" s="16" t="str">
        <f t="shared" si="8"/>
        <v>LAZAR LILIANA MARILENA</v>
      </c>
      <c r="T213" s="12" t="s">
        <v>1102</v>
      </c>
      <c r="U213" s="12" t="s">
        <v>780</v>
      </c>
      <c r="V213" t="s">
        <v>1328</v>
      </c>
      <c r="W213" s="34" t="s">
        <v>533</v>
      </c>
    </row>
    <row r="214" spans="11:23" x14ac:dyDescent="0.25">
      <c r="K214" s="34" t="s">
        <v>521</v>
      </c>
      <c r="L214" s="12" t="s">
        <v>1685</v>
      </c>
      <c r="M214" s="35">
        <v>397</v>
      </c>
      <c r="N214">
        <f t="shared" si="9"/>
        <v>17</v>
      </c>
      <c r="S214" s="16" t="str">
        <f t="shared" si="8"/>
        <v>LAZAR RARES PATRICK</v>
      </c>
      <c r="T214" s="12" t="s">
        <v>1102</v>
      </c>
      <c r="U214" s="12" t="s">
        <v>781</v>
      </c>
      <c r="V214" t="s">
        <v>1285</v>
      </c>
      <c r="W214" s="34" t="s">
        <v>521</v>
      </c>
    </row>
    <row r="215" spans="11:23" x14ac:dyDescent="0.25">
      <c r="K215" s="34" t="s">
        <v>354</v>
      </c>
      <c r="L215" s="12" t="s">
        <v>1686</v>
      </c>
      <c r="M215" s="35">
        <v>214</v>
      </c>
      <c r="N215">
        <f t="shared" si="9"/>
        <v>21</v>
      </c>
      <c r="S215" s="16" t="str">
        <f t="shared" si="8"/>
        <v>LAZAROIU GEORGE ROBERT</v>
      </c>
      <c r="T215" s="12" t="s">
        <v>1103</v>
      </c>
      <c r="U215" s="12" t="s">
        <v>782</v>
      </c>
      <c r="V215" t="s">
        <v>1272</v>
      </c>
      <c r="W215" s="34" t="s">
        <v>354</v>
      </c>
    </row>
    <row r="216" spans="11:23" x14ac:dyDescent="0.25">
      <c r="K216" s="34" t="s">
        <v>443</v>
      </c>
      <c r="L216" s="12" t="s">
        <v>1498</v>
      </c>
      <c r="M216" s="35">
        <v>314</v>
      </c>
      <c r="N216">
        <f t="shared" si="9"/>
        <v>20</v>
      </c>
      <c r="S216" s="16" t="str">
        <f t="shared" si="8"/>
        <v>LEPADATU IOANA</v>
      </c>
      <c r="T216" s="12" t="s">
        <v>1104</v>
      </c>
      <c r="U216" s="12" t="s">
        <v>691</v>
      </c>
      <c r="V216" t="s">
        <v>702</v>
      </c>
      <c r="W216" s="34" t="s">
        <v>443</v>
      </c>
    </row>
    <row r="217" spans="11:23" x14ac:dyDescent="0.25">
      <c r="K217" s="34" t="s">
        <v>355</v>
      </c>
      <c r="L217" s="12" t="s">
        <v>1687</v>
      </c>
      <c r="M217" s="35">
        <v>215</v>
      </c>
      <c r="N217">
        <f t="shared" si="9"/>
        <v>18</v>
      </c>
      <c r="S217" s="16" t="str">
        <f t="shared" si="8"/>
        <v>LERESCU EMIL SORIN</v>
      </c>
      <c r="T217" s="12" t="s">
        <v>1105</v>
      </c>
      <c r="U217" s="12" t="s">
        <v>783</v>
      </c>
      <c r="V217" t="s">
        <v>673</v>
      </c>
      <c r="W217" s="34" t="s">
        <v>355</v>
      </c>
    </row>
    <row r="218" spans="11:23" x14ac:dyDescent="0.25">
      <c r="K218" s="34" t="s">
        <v>534</v>
      </c>
      <c r="L218" s="12" t="s">
        <v>1688</v>
      </c>
      <c r="M218" s="35">
        <v>413</v>
      </c>
      <c r="N218">
        <f t="shared" si="9"/>
        <v>19</v>
      </c>
      <c r="S218" s="16" t="str">
        <f t="shared" si="8"/>
        <v>LESNI CLAUDIU IULIAN</v>
      </c>
      <c r="T218" s="12" t="s">
        <v>1106</v>
      </c>
      <c r="U218" s="12" t="s">
        <v>784</v>
      </c>
      <c r="V218" t="s">
        <v>788</v>
      </c>
      <c r="W218" s="34" t="s">
        <v>534</v>
      </c>
    </row>
    <row r="219" spans="11:23" x14ac:dyDescent="0.25">
      <c r="K219" s="34" t="s">
        <v>327</v>
      </c>
      <c r="L219" s="12" t="s">
        <v>1499</v>
      </c>
      <c r="M219" s="35">
        <v>183</v>
      </c>
      <c r="N219">
        <f t="shared" si="9"/>
        <v>21</v>
      </c>
      <c r="S219" s="16" t="str">
        <f t="shared" si="8"/>
        <v>LISIEVICI PETRU</v>
      </c>
      <c r="T219" s="12" t="s">
        <v>1107</v>
      </c>
      <c r="U219" s="12" t="s">
        <v>785</v>
      </c>
      <c r="V219" t="s">
        <v>1300</v>
      </c>
      <c r="W219" s="34" t="s">
        <v>327</v>
      </c>
    </row>
    <row r="220" spans="11:23" x14ac:dyDescent="0.25">
      <c r="K220" s="34" t="s">
        <v>343</v>
      </c>
      <c r="L220" s="12" t="s">
        <v>1500</v>
      </c>
      <c r="M220" s="35">
        <v>201</v>
      </c>
      <c r="N220">
        <f t="shared" si="9"/>
        <v>18</v>
      </c>
      <c r="S220" s="16" t="str">
        <f t="shared" si="8"/>
        <v>LUNGU COSMIN</v>
      </c>
      <c r="T220" s="12" t="s">
        <v>1108</v>
      </c>
      <c r="U220" s="12" t="s">
        <v>786</v>
      </c>
      <c r="V220" t="s">
        <v>733</v>
      </c>
      <c r="W220" s="34" t="s">
        <v>343</v>
      </c>
    </row>
    <row r="221" spans="11:23" x14ac:dyDescent="0.25">
      <c r="K221" s="34" t="s">
        <v>311</v>
      </c>
      <c r="L221" s="12" t="s">
        <v>1501</v>
      </c>
      <c r="M221" s="35">
        <v>166</v>
      </c>
      <c r="N221">
        <f t="shared" si="9"/>
        <v>19</v>
      </c>
      <c r="S221" s="16" t="str">
        <f t="shared" si="8"/>
        <v>LUPESCU IRINA</v>
      </c>
      <c r="T221" s="12" t="s">
        <v>1109</v>
      </c>
      <c r="U221" s="12" t="s">
        <v>707</v>
      </c>
      <c r="V221" t="s">
        <v>689</v>
      </c>
      <c r="W221" s="34" t="s">
        <v>311</v>
      </c>
    </row>
    <row r="222" spans="11:23" x14ac:dyDescent="0.25">
      <c r="K222" s="34" t="s">
        <v>162</v>
      </c>
      <c r="L222" s="12" t="s">
        <v>1689</v>
      </c>
      <c r="M222" s="35">
        <v>4</v>
      </c>
      <c r="N222">
        <f t="shared" si="9"/>
        <v>17</v>
      </c>
      <c r="S222" s="16" t="str">
        <f t="shared" si="8"/>
        <v>LUPU MARILENA ANDREA</v>
      </c>
      <c r="T222" s="12" t="s">
        <v>1110</v>
      </c>
      <c r="U222" s="12" t="s">
        <v>787</v>
      </c>
      <c r="V222" t="s">
        <v>1269</v>
      </c>
      <c r="W222" s="34" t="s">
        <v>162</v>
      </c>
    </row>
    <row r="223" spans="11:23" x14ac:dyDescent="0.25">
      <c r="K223" s="34" t="s">
        <v>1890</v>
      </c>
      <c r="L223" s="12" t="s">
        <v>1891</v>
      </c>
      <c r="M223" s="34">
        <v>439</v>
      </c>
      <c r="N223">
        <f t="shared" si="9"/>
        <v>17</v>
      </c>
      <c r="S223" s="16" t="str">
        <f t="shared" si="8"/>
        <v>LUPU RALUCA OANA</v>
      </c>
      <c r="T223" s="39" t="s">
        <v>1110</v>
      </c>
      <c r="U223" s="39" t="s">
        <v>1933</v>
      </c>
      <c r="V223" t="s">
        <v>773</v>
      </c>
      <c r="W223" s="34" t="s">
        <v>1890</v>
      </c>
    </row>
    <row r="224" spans="11:23" x14ac:dyDescent="0.25">
      <c r="K224" s="34" t="s">
        <v>480</v>
      </c>
      <c r="L224" s="12" t="s">
        <v>1502</v>
      </c>
      <c r="M224" s="35">
        <v>355</v>
      </c>
      <c r="N224">
        <f t="shared" si="9"/>
        <v>21</v>
      </c>
      <c r="S224" s="16" t="str">
        <f t="shared" si="8"/>
        <v>MADESCU LIONELA</v>
      </c>
      <c r="T224" s="12" t="s">
        <v>1111</v>
      </c>
      <c r="U224" s="12" t="s">
        <v>788</v>
      </c>
      <c r="V224" t="s">
        <v>1278</v>
      </c>
      <c r="W224" s="34" t="s">
        <v>480</v>
      </c>
    </row>
    <row r="225" spans="11:23" x14ac:dyDescent="0.25">
      <c r="K225" s="34" t="s">
        <v>522</v>
      </c>
      <c r="L225" s="12" t="s">
        <v>1503</v>
      </c>
      <c r="M225" s="35">
        <v>398</v>
      </c>
      <c r="N225">
        <f t="shared" si="9"/>
        <v>17</v>
      </c>
      <c r="S225" s="16" t="str">
        <f t="shared" si="8"/>
        <v>MAGIRU ANCA</v>
      </c>
      <c r="T225" s="12" t="s">
        <v>1112</v>
      </c>
      <c r="U225" s="12" t="s">
        <v>773</v>
      </c>
      <c r="V225" t="s">
        <v>1329</v>
      </c>
      <c r="W225" s="34" t="s">
        <v>522</v>
      </c>
    </row>
    <row r="226" spans="11:23" x14ac:dyDescent="0.25">
      <c r="K226" s="34" t="s">
        <v>1926</v>
      </c>
      <c r="L226" s="12" t="s">
        <v>1956</v>
      </c>
      <c r="M226" s="36">
        <v>451</v>
      </c>
      <c r="N226">
        <f t="shared" si="9"/>
        <v>17</v>
      </c>
      <c r="S226" s="16" t="str">
        <f t="shared" si="8"/>
        <v>MANEA DELIA</v>
      </c>
      <c r="T226" s="12" t="s">
        <v>1943</v>
      </c>
      <c r="U226" s="12" t="s">
        <v>1944</v>
      </c>
      <c r="V226" t="s">
        <v>1347</v>
      </c>
      <c r="W226" s="34" t="s">
        <v>1926</v>
      </c>
    </row>
    <row r="227" spans="11:23" x14ac:dyDescent="0.25">
      <c r="K227" s="34" t="s">
        <v>325</v>
      </c>
      <c r="L227" s="12" t="s">
        <v>1690</v>
      </c>
      <c r="M227" s="35">
        <v>181</v>
      </c>
      <c r="N227">
        <f t="shared" si="9"/>
        <v>20</v>
      </c>
      <c r="S227" s="16" t="str">
        <f t="shared" si="8"/>
        <v>MANU MAGDALENA BEATRICE</v>
      </c>
      <c r="T227" s="12" t="s">
        <v>1113</v>
      </c>
      <c r="U227" s="12" t="s">
        <v>789</v>
      </c>
      <c r="V227" t="s">
        <v>1301</v>
      </c>
      <c r="W227" s="34" t="s">
        <v>325</v>
      </c>
    </row>
    <row r="228" spans="11:23" x14ac:dyDescent="0.25">
      <c r="K228" s="34" t="s">
        <v>256</v>
      </c>
      <c r="L228" s="12" t="s">
        <v>1691</v>
      </c>
      <c r="M228" s="35">
        <v>105</v>
      </c>
      <c r="N228">
        <f t="shared" si="9"/>
        <v>18</v>
      </c>
      <c r="S228" s="16" t="str">
        <f t="shared" si="8"/>
        <v>MARES MARIUS DANIEL</v>
      </c>
      <c r="T228" s="12" t="s">
        <v>1114</v>
      </c>
      <c r="U228" s="12" t="s">
        <v>790</v>
      </c>
      <c r="V228" t="s">
        <v>745</v>
      </c>
      <c r="W228" s="34" t="s">
        <v>256</v>
      </c>
    </row>
    <row r="229" spans="11:23" x14ac:dyDescent="0.25">
      <c r="K229" s="34" t="s">
        <v>336</v>
      </c>
      <c r="L229" s="12" t="s">
        <v>1692</v>
      </c>
      <c r="M229" s="35">
        <v>192</v>
      </c>
      <c r="N229">
        <f t="shared" si="9"/>
        <v>22</v>
      </c>
      <c r="S229" s="16" t="str">
        <f t="shared" si="8"/>
        <v>MARICA ALEXANDRA SIMONA</v>
      </c>
      <c r="T229" s="12" t="s">
        <v>1115</v>
      </c>
      <c r="U229" s="12" t="s">
        <v>791</v>
      </c>
      <c r="V229" t="s">
        <v>711</v>
      </c>
      <c r="W229" s="34" t="s">
        <v>336</v>
      </c>
    </row>
    <row r="230" spans="11:23" x14ac:dyDescent="0.25">
      <c r="K230" s="34" t="s">
        <v>377</v>
      </c>
      <c r="L230" s="12" t="s">
        <v>1504</v>
      </c>
      <c r="M230" s="35">
        <v>239</v>
      </c>
      <c r="N230">
        <f t="shared" si="9"/>
        <v>20</v>
      </c>
      <c r="S230" s="16" t="str">
        <f t="shared" si="8"/>
        <v>MARIN CORNELIA</v>
      </c>
      <c r="T230" s="12" t="s">
        <v>658</v>
      </c>
      <c r="U230" s="12" t="s">
        <v>792</v>
      </c>
      <c r="V230" t="s">
        <v>620</v>
      </c>
      <c r="W230" s="34" t="s">
        <v>377</v>
      </c>
    </row>
    <row r="231" spans="11:23" x14ac:dyDescent="0.25">
      <c r="K231" s="34" t="s">
        <v>165</v>
      </c>
      <c r="L231" s="12" t="s">
        <v>1693</v>
      </c>
      <c r="M231" s="35">
        <v>7</v>
      </c>
      <c r="N231">
        <f t="shared" si="9"/>
        <v>22</v>
      </c>
      <c r="S231" s="16" t="str">
        <f t="shared" si="8"/>
        <v>MARINESCU CATRINEL LUIZA</v>
      </c>
      <c r="T231" s="12" t="s">
        <v>1116</v>
      </c>
      <c r="U231" s="12" t="s">
        <v>793</v>
      </c>
      <c r="V231" t="s">
        <v>658</v>
      </c>
      <c r="W231" s="34" t="s">
        <v>165</v>
      </c>
    </row>
    <row r="232" spans="11:23" x14ac:dyDescent="0.25">
      <c r="K232" s="34" t="s">
        <v>320</v>
      </c>
      <c r="L232" s="12" t="s">
        <v>1694</v>
      </c>
      <c r="M232" s="35">
        <v>176</v>
      </c>
      <c r="N232">
        <f t="shared" si="9"/>
        <v>21</v>
      </c>
      <c r="S232" s="16" t="str">
        <f t="shared" si="8"/>
        <v>MARINESCU IOANA ANDREEA</v>
      </c>
      <c r="T232" s="12" t="s">
        <v>1116</v>
      </c>
      <c r="U232" s="12" t="s">
        <v>794</v>
      </c>
      <c r="V232" t="s">
        <v>691</v>
      </c>
      <c r="W232" s="34" t="s">
        <v>320</v>
      </c>
    </row>
    <row r="233" spans="11:23" x14ac:dyDescent="0.25">
      <c r="K233" s="34" t="s">
        <v>408</v>
      </c>
      <c r="L233" s="12" t="s">
        <v>1695</v>
      </c>
      <c r="M233" s="35">
        <v>273</v>
      </c>
      <c r="N233">
        <f t="shared" si="9"/>
        <v>22</v>
      </c>
      <c r="S233" s="16" t="str">
        <f t="shared" si="8"/>
        <v>MARINESCU RALUCA MIHAELA</v>
      </c>
      <c r="T233" s="12" t="s">
        <v>1116</v>
      </c>
      <c r="U233" s="12" t="s">
        <v>795</v>
      </c>
      <c r="V233" t="s">
        <v>1261</v>
      </c>
      <c r="W233" s="34" t="s">
        <v>408</v>
      </c>
    </row>
    <row r="234" spans="11:23" x14ac:dyDescent="0.25">
      <c r="K234" s="34" t="s">
        <v>166</v>
      </c>
      <c r="L234" s="12" t="s">
        <v>1696</v>
      </c>
      <c r="M234" s="35">
        <v>8</v>
      </c>
      <c r="N234">
        <f t="shared" si="9"/>
        <v>21</v>
      </c>
      <c r="S234" s="16" t="str">
        <f t="shared" si="8"/>
        <v>MARINESCU VALERIU ALEXANDRU</v>
      </c>
      <c r="T234" s="12" t="s">
        <v>1116</v>
      </c>
      <c r="U234" s="12" t="s">
        <v>796</v>
      </c>
      <c r="V234" t="s">
        <v>1283</v>
      </c>
      <c r="W234" s="34" t="s">
        <v>166</v>
      </c>
    </row>
    <row r="235" spans="11:23" x14ac:dyDescent="0.25">
      <c r="K235" s="34" t="s">
        <v>409</v>
      </c>
      <c r="L235" s="12" t="s">
        <v>1697</v>
      </c>
      <c r="M235" s="35">
        <v>274</v>
      </c>
      <c r="N235">
        <f t="shared" si="9"/>
        <v>21</v>
      </c>
      <c r="S235" s="16" t="str">
        <f t="shared" si="8"/>
        <v>MATACHE ANDREEA CATRINEL</v>
      </c>
      <c r="T235" s="12" t="s">
        <v>1117</v>
      </c>
      <c r="U235" s="12" t="s">
        <v>797</v>
      </c>
      <c r="V235" t="s">
        <v>1262</v>
      </c>
      <c r="W235" s="34" t="s">
        <v>409</v>
      </c>
    </row>
    <row r="236" spans="11:23" x14ac:dyDescent="0.25">
      <c r="K236" s="34" t="s">
        <v>455</v>
      </c>
      <c r="L236" s="12" t="s">
        <v>1698</v>
      </c>
      <c r="M236" s="35">
        <v>327</v>
      </c>
      <c r="N236">
        <f t="shared" si="9"/>
        <v>15</v>
      </c>
      <c r="S236" s="16" t="str">
        <f t="shared" si="8"/>
        <v>MATEI ION VIOREL</v>
      </c>
      <c r="T236" s="12" t="s">
        <v>731</v>
      </c>
      <c r="U236" s="12" t="s">
        <v>798</v>
      </c>
      <c r="V236" t="s">
        <v>1314</v>
      </c>
      <c r="W236" s="34" t="s">
        <v>455</v>
      </c>
    </row>
    <row r="237" spans="11:23" x14ac:dyDescent="0.25">
      <c r="K237" s="34" t="s">
        <v>446</v>
      </c>
      <c r="L237" s="12" t="s">
        <v>1699</v>
      </c>
      <c r="M237" s="35">
        <v>317</v>
      </c>
      <c r="N237">
        <f t="shared" si="9"/>
        <v>18</v>
      </c>
      <c r="S237" s="16" t="str">
        <f t="shared" si="8"/>
        <v>MATEI SORANA CORINA</v>
      </c>
      <c r="T237" s="12" t="s">
        <v>731</v>
      </c>
      <c r="U237" s="12" t="s">
        <v>799</v>
      </c>
      <c r="V237" t="s">
        <v>620</v>
      </c>
      <c r="W237" s="34" t="s">
        <v>446</v>
      </c>
    </row>
    <row r="238" spans="11:23" x14ac:dyDescent="0.25">
      <c r="K238" s="34" t="s">
        <v>535</v>
      </c>
      <c r="L238" s="12" t="s">
        <v>1700</v>
      </c>
      <c r="M238" s="35">
        <v>414</v>
      </c>
      <c r="N238">
        <f t="shared" si="9"/>
        <v>20</v>
      </c>
      <c r="S238" s="16" t="str">
        <f t="shared" si="8"/>
        <v>MEREI LUMINITA ELENI</v>
      </c>
      <c r="T238" s="12" t="s">
        <v>1118</v>
      </c>
      <c r="U238" s="12" t="s">
        <v>800</v>
      </c>
      <c r="V238" t="s">
        <v>1317</v>
      </c>
      <c r="W238" s="34" t="s">
        <v>535</v>
      </c>
    </row>
    <row r="239" spans="11:23" x14ac:dyDescent="0.25">
      <c r="K239" s="34" t="s">
        <v>289</v>
      </c>
      <c r="L239" s="12" t="s">
        <v>1505</v>
      </c>
      <c r="M239" s="35">
        <v>143</v>
      </c>
      <c r="N239">
        <f t="shared" si="9"/>
        <v>24</v>
      </c>
      <c r="S239" s="16" t="str">
        <f t="shared" si="8"/>
        <v>MERUTA ALEXANDRINA</v>
      </c>
      <c r="T239" s="12" t="s">
        <v>1119</v>
      </c>
      <c r="U239" s="12" t="s">
        <v>801</v>
      </c>
      <c r="V239" t="s">
        <v>746</v>
      </c>
      <c r="W239" s="34" t="s">
        <v>289</v>
      </c>
    </row>
    <row r="240" spans="11:23" x14ac:dyDescent="0.25">
      <c r="K240" s="34" t="s">
        <v>365</v>
      </c>
      <c r="L240" s="12" t="s">
        <v>1701</v>
      </c>
      <c r="M240" s="35">
        <v>225</v>
      </c>
      <c r="N240">
        <f t="shared" si="9"/>
        <v>16</v>
      </c>
      <c r="S240" s="16" t="str">
        <f t="shared" si="8"/>
        <v>MICULI POP OTILIA ALEXANDRA</v>
      </c>
      <c r="T240" s="12" t="s">
        <v>1120</v>
      </c>
      <c r="U240" s="12" t="s">
        <v>802</v>
      </c>
      <c r="V240" t="s">
        <v>1270</v>
      </c>
      <c r="W240" s="34" t="s">
        <v>365</v>
      </c>
    </row>
    <row r="241" spans="11:23" x14ac:dyDescent="0.25">
      <c r="K241" s="34" t="s">
        <v>257</v>
      </c>
      <c r="L241" s="12" t="s">
        <v>1506</v>
      </c>
      <c r="M241" s="35">
        <v>106</v>
      </c>
      <c r="N241">
        <f t="shared" si="9"/>
        <v>16</v>
      </c>
      <c r="S241" s="16" t="str">
        <f t="shared" si="8"/>
        <v>MIHAI ILIE</v>
      </c>
      <c r="T241" s="12" t="s">
        <v>606</v>
      </c>
      <c r="U241" s="12" t="s">
        <v>803</v>
      </c>
      <c r="V241" t="s">
        <v>667</v>
      </c>
      <c r="W241" s="34" t="s">
        <v>257</v>
      </c>
    </row>
    <row r="242" spans="11:23" x14ac:dyDescent="0.25">
      <c r="K242" s="34" t="s">
        <v>260</v>
      </c>
      <c r="L242" s="12" t="s">
        <v>1702</v>
      </c>
      <c r="M242" s="35">
        <v>110</v>
      </c>
      <c r="N242">
        <f t="shared" si="9"/>
        <v>20</v>
      </c>
      <c r="S242" s="16" t="str">
        <f t="shared" si="8"/>
        <v>MIHAILA OLIVIA RAMONA</v>
      </c>
      <c r="T242" s="12" t="s">
        <v>1121</v>
      </c>
      <c r="U242" s="12" t="s">
        <v>805</v>
      </c>
      <c r="V242" t="s">
        <v>1314</v>
      </c>
      <c r="W242" s="34" t="s">
        <v>260</v>
      </c>
    </row>
    <row r="243" spans="11:23" x14ac:dyDescent="0.25">
      <c r="K243" s="34" t="s">
        <v>298</v>
      </c>
      <c r="L243" s="12" t="s">
        <v>1704</v>
      </c>
      <c r="M243" s="35">
        <v>152</v>
      </c>
      <c r="N243">
        <f t="shared" ref="N243:N259" si="10">LEN(L243)</f>
        <v>16</v>
      </c>
      <c r="S243" s="16" t="str">
        <f t="shared" si="8"/>
        <v>MIHALI ANA MARIA</v>
      </c>
      <c r="T243" s="12" t="s">
        <v>1122</v>
      </c>
      <c r="U243" s="12" t="s">
        <v>639</v>
      </c>
      <c r="V243" t="s">
        <v>1259</v>
      </c>
      <c r="W243" s="34" t="s">
        <v>298</v>
      </c>
    </row>
    <row r="244" spans="11:23" x14ac:dyDescent="0.25">
      <c r="K244" s="34" t="s">
        <v>523</v>
      </c>
      <c r="L244" s="12" t="s">
        <v>1507</v>
      </c>
      <c r="M244" s="35">
        <v>399</v>
      </c>
      <c r="N244">
        <f t="shared" si="10"/>
        <v>17</v>
      </c>
      <c r="S244" s="16" t="str">
        <f t="shared" si="8"/>
        <v>MIHU STEFAN</v>
      </c>
      <c r="T244" s="12" t="s">
        <v>1123</v>
      </c>
      <c r="U244" s="12" t="s">
        <v>807</v>
      </c>
      <c r="V244" t="s">
        <v>1330</v>
      </c>
      <c r="W244" s="34" t="s">
        <v>523</v>
      </c>
    </row>
    <row r="245" spans="11:23" x14ac:dyDescent="0.25">
      <c r="K245" s="34" t="s">
        <v>248</v>
      </c>
      <c r="L245" s="12" t="s">
        <v>1508</v>
      </c>
      <c r="M245" s="35">
        <v>96</v>
      </c>
      <c r="N245">
        <f t="shared" si="10"/>
        <v>22</v>
      </c>
      <c r="S245" s="16" t="str">
        <f t="shared" si="8"/>
        <v>MILITARU MADALINA</v>
      </c>
      <c r="T245" s="12" t="s">
        <v>1124</v>
      </c>
      <c r="U245" s="12" t="s">
        <v>625</v>
      </c>
      <c r="V245" t="s">
        <v>748</v>
      </c>
      <c r="W245" s="34" t="s">
        <v>248</v>
      </c>
    </row>
    <row r="246" spans="11:23" x14ac:dyDescent="0.25">
      <c r="K246" s="34" t="s">
        <v>389</v>
      </c>
      <c r="L246" s="12" t="s">
        <v>1509</v>
      </c>
      <c r="M246" s="35">
        <v>251</v>
      </c>
      <c r="N246">
        <f t="shared" si="10"/>
        <v>20</v>
      </c>
      <c r="S246" s="16" t="str">
        <f t="shared" si="8"/>
        <v>MINGHIAT SORIN</v>
      </c>
      <c r="T246" s="12" t="s">
        <v>1125</v>
      </c>
      <c r="U246" s="12" t="s">
        <v>684</v>
      </c>
      <c r="V246" t="s">
        <v>620</v>
      </c>
      <c r="W246" s="34" t="s">
        <v>389</v>
      </c>
    </row>
    <row r="247" spans="11:23" x14ac:dyDescent="0.25">
      <c r="K247" s="34" t="s">
        <v>366</v>
      </c>
      <c r="L247" s="12" t="s">
        <v>1510</v>
      </c>
      <c r="M247" s="35">
        <v>226</v>
      </c>
      <c r="N247">
        <f t="shared" si="10"/>
        <v>18</v>
      </c>
      <c r="S247" s="16" t="str">
        <f t="shared" si="8"/>
        <v>MIRCICA NELA</v>
      </c>
      <c r="T247" s="12" t="s">
        <v>1126</v>
      </c>
      <c r="U247" s="12" t="s">
        <v>808</v>
      </c>
      <c r="V247" t="s">
        <v>764</v>
      </c>
      <c r="W247" s="34" t="s">
        <v>366</v>
      </c>
    </row>
    <row r="248" spans="11:23" x14ac:dyDescent="0.25">
      <c r="K248" s="34" t="s">
        <v>524</v>
      </c>
      <c r="L248" s="12" t="s">
        <v>1705</v>
      </c>
      <c r="M248" s="35">
        <v>400</v>
      </c>
      <c r="N248">
        <f t="shared" si="10"/>
        <v>18</v>
      </c>
      <c r="S248" s="16" t="str">
        <f t="shared" si="8"/>
        <v>MITRAN PAULA CORNELIA</v>
      </c>
      <c r="T248" s="12" t="s">
        <v>1127</v>
      </c>
      <c r="U248" s="12" t="s">
        <v>809</v>
      </c>
      <c r="V248" t="s">
        <v>1331</v>
      </c>
      <c r="W248" s="34" t="s">
        <v>524</v>
      </c>
    </row>
    <row r="249" spans="11:23" x14ac:dyDescent="0.25">
      <c r="K249" s="34" t="s">
        <v>422</v>
      </c>
      <c r="L249" s="12" t="s">
        <v>1706</v>
      </c>
      <c r="M249" s="35">
        <v>287</v>
      </c>
      <c r="N249">
        <f t="shared" si="10"/>
        <v>18</v>
      </c>
      <c r="S249" s="16" t="str">
        <f t="shared" si="8"/>
        <v>MITRIC CIUPE VLAD</v>
      </c>
      <c r="T249" s="12" t="s">
        <v>1128</v>
      </c>
      <c r="U249" s="12" t="s">
        <v>810</v>
      </c>
      <c r="V249" t="s">
        <v>1263</v>
      </c>
      <c r="W249" s="34" t="s">
        <v>422</v>
      </c>
    </row>
    <row r="250" spans="11:23" x14ac:dyDescent="0.25">
      <c r="K250" s="34" t="s">
        <v>464</v>
      </c>
      <c r="L250" s="12" t="s">
        <v>1511</v>
      </c>
      <c r="M250" s="35">
        <v>339</v>
      </c>
      <c r="N250">
        <f t="shared" si="10"/>
        <v>23</v>
      </c>
      <c r="S250" s="16" t="str">
        <f t="shared" si="8"/>
        <v>MIULESCU NICOLETA</v>
      </c>
      <c r="T250" s="12" t="s">
        <v>1129</v>
      </c>
      <c r="U250" s="12" t="s">
        <v>700</v>
      </c>
      <c r="V250" t="s">
        <v>833</v>
      </c>
      <c r="W250" s="34" t="s">
        <v>464</v>
      </c>
    </row>
    <row r="251" spans="11:23" x14ac:dyDescent="0.25">
      <c r="K251" s="34" t="s">
        <v>210</v>
      </c>
      <c r="L251" s="12" t="s">
        <v>1512</v>
      </c>
      <c r="M251" s="35">
        <v>54</v>
      </c>
      <c r="N251">
        <f t="shared" si="10"/>
        <v>20</v>
      </c>
      <c r="S251" s="16" t="str">
        <f t="shared" si="8"/>
        <v>MIULESCU VIOREL</v>
      </c>
      <c r="T251" s="12" t="s">
        <v>1129</v>
      </c>
      <c r="U251" s="12" t="s">
        <v>607</v>
      </c>
      <c r="V251" t="s">
        <v>869</v>
      </c>
      <c r="W251" s="34" t="s">
        <v>210</v>
      </c>
    </row>
    <row r="252" spans="11:23" x14ac:dyDescent="0.25">
      <c r="K252" s="34" t="s">
        <v>272</v>
      </c>
      <c r="L252" s="12" t="s">
        <v>1513</v>
      </c>
      <c r="M252" s="35">
        <v>124</v>
      </c>
      <c r="N252">
        <f t="shared" si="10"/>
        <v>18</v>
      </c>
      <c r="S252" s="16" t="str">
        <f t="shared" si="8"/>
        <v>MLADEN LUISE</v>
      </c>
      <c r="T252" s="12" t="s">
        <v>1130</v>
      </c>
      <c r="U252" s="12" t="s">
        <v>811</v>
      </c>
      <c r="V252" t="s">
        <v>748</v>
      </c>
      <c r="W252" s="34" t="s">
        <v>272</v>
      </c>
    </row>
    <row r="253" spans="11:23" x14ac:dyDescent="0.25">
      <c r="K253" s="34" t="s">
        <v>1924</v>
      </c>
      <c r="L253" s="12" t="s">
        <v>1954</v>
      </c>
      <c r="M253" s="36">
        <v>449</v>
      </c>
      <c r="N253">
        <f t="shared" si="10"/>
        <v>21</v>
      </c>
      <c r="S253" s="16" t="str">
        <f t="shared" si="8"/>
        <v>MODAN LAURENTIU</v>
      </c>
      <c r="T253" s="12" t="s">
        <v>1940</v>
      </c>
      <c r="U253" s="12" t="s">
        <v>1941</v>
      </c>
      <c r="V253" t="s">
        <v>1368</v>
      </c>
      <c r="W253" s="34" t="s">
        <v>1924</v>
      </c>
    </row>
    <row r="254" spans="11:23" x14ac:dyDescent="0.25">
      <c r="K254" s="34" t="s">
        <v>481</v>
      </c>
      <c r="L254" s="12" t="s">
        <v>1707</v>
      </c>
      <c r="M254" s="35">
        <v>356</v>
      </c>
      <c r="N254">
        <f t="shared" si="10"/>
        <v>18</v>
      </c>
      <c r="S254" s="16" t="str">
        <f t="shared" si="8"/>
        <v>MOISE ADRIAN CRISTIAN</v>
      </c>
      <c r="T254" s="12" t="s">
        <v>1131</v>
      </c>
      <c r="U254" s="12" t="s">
        <v>812</v>
      </c>
      <c r="V254" t="s">
        <v>743</v>
      </c>
      <c r="W254" s="34" t="s">
        <v>481</v>
      </c>
    </row>
    <row r="255" spans="11:23" x14ac:dyDescent="0.25">
      <c r="K255" s="34" t="s">
        <v>465</v>
      </c>
      <c r="L255" s="12" t="s">
        <v>1514</v>
      </c>
      <c r="M255" s="35">
        <v>340</v>
      </c>
      <c r="N255">
        <f t="shared" si="10"/>
        <v>18</v>
      </c>
      <c r="S255" s="16" t="str">
        <f t="shared" si="8"/>
        <v>MOISE SIMONA</v>
      </c>
      <c r="T255" s="12" t="s">
        <v>1131</v>
      </c>
      <c r="U255" s="12" t="s">
        <v>813</v>
      </c>
      <c r="V255" t="s">
        <v>1334</v>
      </c>
      <c r="W255" s="34" t="s">
        <v>465</v>
      </c>
    </row>
    <row r="256" spans="11:23" x14ac:dyDescent="0.25">
      <c r="K256" s="34" t="s">
        <v>410</v>
      </c>
      <c r="L256" s="12" t="s">
        <v>1515</v>
      </c>
      <c r="M256" s="35">
        <v>275</v>
      </c>
      <c r="N256">
        <f t="shared" si="10"/>
        <v>21</v>
      </c>
      <c r="S256" s="16" t="str">
        <f t="shared" si="8"/>
        <v>MOLDOVANU MIHAI</v>
      </c>
      <c r="T256" s="12" t="s">
        <v>1132</v>
      </c>
      <c r="U256" s="12" t="s">
        <v>606</v>
      </c>
      <c r="V256" t="s">
        <v>753</v>
      </c>
      <c r="W256" s="34" t="s">
        <v>410</v>
      </c>
    </row>
    <row r="257" spans="11:23" x14ac:dyDescent="0.25">
      <c r="K257" s="34" t="s">
        <v>211</v>
      </c>
      <c r="L257" s="12" t="s">
        <v>1516</v>
      </c>
      <c r="M257" s="35">
        <v>55</v>
      </c>
      <c r="N257">
        <f t="shared" si="10"/>
        <v>22</v>
      </c>
      <c r="S257" s="16" t="str">
        <f t="shared" si="8"/>
        <v>MOROIANU GHEORGHE</v>
      </c>
      <c r="T257" s="12" t="s">
        <v>1133</v>
      </c>
      <c r="U257" s="12" t="s">
        <v>620</v>
      </c>
      <c r="V257" t="s">
        <v>1258</v>
      </c>
      <c r="W257" s="34" t="s">
        <v>211</v>
      </c>
    </row>
    <row r="258" spans="11:23" x14ac:dyDescent="0.25">
      <c r="K258" s="34" t="s">
        <v>1918</v>
      </c>
      <c r="L258" s="12" t="s">
        <v>1518</v>
      </c>
      <c r="M258" s="35">
        <v>56</v>
      </c>
      <c r="N258">
        <f t="shared" si="10"/>
        <v>23</v>
      </c>
      <c r="S258" s="16" t="str">
        <f t="shared" ref="S258:S321" si="11">K258</f>
        <v>MUNTEANU ALEXANDRU</v>
      </c>
      <c r="T258" s="12" t="s">
        <v>1134</v>
      </c>
      <c r="U258" s="12" t="s">
        <v>759</v>
      </c>
      <c r="V258" t="s">
        <v>632</v>
      </c>
      <c r="W258" s="34" t="s">
        <v>1918</v>
      </c>
    </row>
    <row r="259" spans="11:23" x14ac:dyDescent="0.25">
      <c r="K259" s="34" t="s">
        <v>432</v>
      </c>
      <c r="L259" s="12" t="s">
        <v>1517</v>
      </c>
      <c r="M259" s="35">
        <v>303</v>
      </c>
      <c r="N259">
        <f t="shared" si="10"/>
        <v>18</v>
      </c>
      <c r="S259" s="16" t="str">
        <f t="shared" si="11"/>
        <v>MUNTEANU ANA</v>
      </c>
      <c r="T259" s="12" t="s">
        <v>1134</v>
      </c>
      <c r="U259" s="12" t="s">
        <v>814</v>
      </c>
      <c r="V259" t="s">
        <v>684</v>
      </c>
      <c r="W259" s="34" t="s">
        <v>432</v>
      </c>
    </row>
    <row r="260" spans="11:23" x14ac:dyDescent="0.25">
      <c r="K260" s="34" t="s">
        <v>482</v>
      </c>
      <c r="L260" s="12" t="s">
        <v>1708</v>
      </c>
      <c r="M260" s="35">
        <v>357</v>
      </c>
      <c r="N260">
        <f t="shared" ref="N260:N322" si="12">LEN(L260)</f>
        <v>18</v>
      </c>
      <c r="S260" s="16" t="str">
        <f t="shared" si="11"/>
        <v>MUNTEANU ANA MARIA</v>
      </c>
      <c r="T260" s="12" t="s">
        <v>1134</v>
      </c>
      <c r="U260" s="12" t="s">
        <v>639</v>
      </c>
      <c r="V260" t="s">
        <v>632</v>
      </c>
      <c r="W260" s="34" t="s">
        <v>482</v>
      </c>
    </row>
    <row r="261" spans="11:23" x14ac:dyDescent="0.25">
      <c r="K261" s="34" t="s">
        <v>367</v>
      </c>
      <c r="L261" s="12" t="s">
        <v>1519</v>
      </c>
      <c r="M261" s="35">
        <v>227</v>
      </c>
      <c r="N261">
        <f t="shared" si="12"/>
        <v>18</v>
      </c>
      <c r="S261" s="16" t="str">
        <f t="shared" si="11"/>
        <v>MURARU AUREL</v>
      </c>
      <c r="T261" s="12" t="s">
        <v>1135</v>
      </c>
      <c r="U261" s="12" t="s">
        <v>815</v>
      </c>
      <c r="V261" t="s">
        <v>1364</v>
      </c>
      <c r="W261" s="34" t="s">
        <v>367</v>
      </c>
    </row>
    <row r="262" spans="11:23" x14ac:dyDescent="0.25">
      <c r="K262" s="34" t="s">
        <v>212</v>
      </c>
      <c r="L262" s="12" t="s">
        <v>1709</v>
      </c>
      <c r="M262" s="35">
        <v>57</v>
      </c>
      <c r="N262">
        <f t="shared" si="12"/>
        <v>22</v>
      </c>
      <c r="S262" s="16" t="str">
        <f t="shared" si="11"/>
        <v>MUTULESCU ANTONIO SILVIU</v>
      </c>
      <c r="T262" s="12" t="s">
        <v>1136</v>
      </c>
      <c r="U262" s="12" t="s">
        <v>816</v>
      </c>
      <c r="V262" t="s">
        <v>1310</v>
      </c>
      <c r="W262" s="34" t="s">
        <v>212</v>
      </c>
    </row>
    <row r="263" spans="11:23" x14ac:dyDescent="0.25">
      <c r="K263" s="34" t="s">
        <v>543</v>
      </c>
      <c r="L263" s="12" t="s">
        <v>1710</v>
      </c>
      <c r="M263" s="35">
        <v>422</v>
      </c>
      <c r="N263">
        <f t="shared" si="12"/>
        <v>25</v>
      </c>
      <c r="S263" s="16" t="str">
        <f t="shared" si="11"/>
        <v>NAFTANAILA CRISTINA ALINA</v>
      </c>
      <c r="T263" s="12" t="s">
        <v>1137</v>
      </c>
      <c r="U263" s="12" t="s">
        <v>817</v>
      </c>
      <c r="V263" t="s">
        <v>1320</v>
      </c>
      <c r="W263" s="34" t="s">
        <v>543</v>
      </c>
    </row>
    <row r="264" spans="11:23" x14ac:dyDescent="0.25">
      <c r="K264" s="34" t="s">
        <v>433</v>
      </c>
      <c r="L264" s="12" t="s">
        <v>1520</v>
      </c>
      <c r="M264" s="35">
        <v>304</v>
      </c>
      <c r="N264">
        <f t="shared" si="12"/>
        <v>20</v>
      </c>
      <c r="S264" s="16" t="str">
        <f t="shared" si="11"/>
        <v>NECSULESCU ION</v>
      </c>
      <c r="T264" s="12" t="s">
        <v>1138</v>
      </c>
      <c r="U264" s="12" t="s">
        <v>676</v>
      </c>
      <c r="V264" t="s">
        <v>808</v>
      </c>
      <c r="W264" s="34" t="s">
        <v>433</v>
      </c>
    </row>
    <row r="265" spans="11:23" x14ac:dyDescent="0.25">
      <c r="K265" s="34" t="s">
        <v>198</v>
      </c>
      <c r="L265" s="12" t="s">
        <v>1521</v>
      </c>
      <c r="M265" s="35">
        <v>42</v>
      </c>
      <c r="N265">
        <f t="shared" si="12"/>
        <v>17</v>
      </c>
      <c r="S265" s="16" t="str">
        <f t="shared" si="11"/>
        <v>NEGRU MIRCEA</v>
      </c>
      <c r="T265" s="12" t="s">
        <v>1139</v>
      </c>
      <c r="U265" s="12" t="s">
        <v>599</v>
      </c>
      <c r="V265" t="s">
        <v>872</v>
      </c>
      <c r="W265" s="34" t="s">
        <v>198</v>
      </c>
    </row>
    <row r="266" spans="11:23" x14ac:dyDescent="0.25">
      <c r="K266" s="34" t="s">
        <v>273</v>
      </c>
      <c r="L266" s="12" t="s">
        <v>1522</v>
      </c>
      <c r="M266" s="35">
        <v>125</v>
      </c>
      <c r="N266">
        <f t="shared" si="12"/>
        <v>17</v>
      </c>
      <c r="S266" s="16" t="str">
        <f t="shared" si="11"/>
        <v>NEGRU TITEL</v>
      </c>
      <c r="T266" s="12" t="s">
        <v>1139</v>
      </c>
      <c r="U266" s="12" t="s">
        <v>818</v>
      </c>
      <c r="V266" t="s">
        <v>632</v>
      </c>
      <c r="W266" s="34" t="s">
        <v>273</v>
      </c>
    </row>
    <row r="267" spans="11:23" x14ac:dyDescent="0.25">
      <c r="K267" s="34" t="s">
        <v>466</v>
      </c>
      <c r="L267" s="12" t="s">
        <v>1711</v>
      </c>
      <c r="M267" s="35">
        <v>341</v>
      </c>
      <c r="N267">
        <f t="shared" si="12"/>
        <v>22</v>
      </c>
      <c r="S267" s="16" t="str">
        <f t="shared" si="11"/>
        <v>NEGULESCU MIHAIL CRISTIAN</v>
      </c>
      <c r="T267" s="12" t="s">
        <v>1140</v>
      </c>
      <c r="U267" s="12" t="s">
        <v>819</v>
      </c>
      <c r="V267" t="s">
        <v>835</v>
      </c>
      <c r="W267" s="34" t="s">
        <v>466</v>
      </c>
    </row>
    <row r="268" spans="11:23" x14ac:dyDescent="0.25">
      <c r="K268" s="34" t="s">
        <v>438</v>
      </c>
      <c r="L268" s="12" t="s">
        <v>1712</v>
      </c>
      <c r="M268" s="35">
        <v>309</v>
      </c>
      <c r="N268">
        <f t="shared" si="12"/>
        <v>22</v>
      </c>
      <c r="S268" s="16" t="str">
        <f t="shared" si="11"/>
        <v>NEGULESCU ORIANA HELENA</v>
      </c>
      <c r="T268" s="12" t="s">
        <v>1140</v>
      </c>
      <c r="U268" s="12" t="s">
        <v>820</v>
      </c>
      <c r="V268" t="s">
        <v>1338</v>
      </c>
      <c r="W268" s="34" t="s">
        <v>438</v>
      </c>
    </row>
    <row r="269" spans="11:23" x14ac:dyDescent="0.25">
      <c r="K269" s="34" t="s">
        <v>508</v>
      </c>
      <c r="L269" s="12" t="s">
        <v>1523</v>
      </c>
      <c r="M269" s="35">
        <v>384</v>
      </c>
      <c r="N269">
        <f t="shared" si="12"/>
        <v>20</v>
      </c>
      <c r="S269" s="16" t="str">
        <f t="shared" si="11"/>
        <v>NEGURITA OCTAV</v>
      </c>
      <c r="T269" s="12" t="s">
        <v>1141</v>
      </c>
      <c r="U269" s="12" t="s">
        <v>821</v>
      </c>
      <c r="V269" t="s">
        <v>792</v>
      </c>
      <c r="W269" s="34" t="s">
        <v>508</v>
      </c>
    </row>
    <row r="270" spans="11:23" x14ac:dyDescent="0.25">
      <c r="K270" s="34" t="s">
        <v>397</v>
      </c>
      <c r="L270" s="12" t="s">
        <v>1524</v>
      </c>
      <c r="M270" s="35">
        <v>259</v>
      </c>
      <c r="N270">
        <f t="shared" si="12"/>
        <v>23</v>
      </c>
      <c r="S270" s="16" t="str">
        <f t="shared" si="11"/>
        <v>NEMTEANU RUXANDRA</v>
      </c>
      <c r="T270" s="12" t="s">
        <v>1142</v>
      </c>
      <c r="U270" s="12" t="s">
        <v>687</v>
      </c>
      <c r="V270" t="s">
        <v>623</v>
      </c>
      <c r="W270" s="34" t="s">
        <v>397</v>
      </c>
    </row>
    <row r="271" spans="11:23" x14ac:dyDescent="0.25">
      <c r="K271" s="34" t="s">
        <v>537</v>
      </c>
      <c r="L271" s="12" t="s">
        <v>1525</v>
      </c>
      <c r="M271" s="35">
        <v>416</v>
      </c>
      <c r="N271">
        <f t="shared" si="12"/>
        <v>18</v>
      </c>
      <c r="S271" s="16" t="str">
        <f t="shared" si="11"/>
        <v>NICA DUMITRU</v>
      </c>
      <c r="T271" s="12" t="s">
        <v>1143</v>
      </c>
      <c r="U271" s="12" t="s">
        <v>693</v>
      </c>
      <c r="V271" t="s">
        <v>1321</v>
      </c>
      <c r="W271" s="34" t="s">
        <v>537</v>
      </c>
    </row>
    <row r="272" spans="11:23" x14ac:dyDescent="0.25">
      <c r="K272" s="34" t="s">
        <v>525</v>
      </c>
      <c r="L272" s="12" t="s">
        <v>1713</v>
      </c>
      <c r="M272" s="35">
        <v>401</v>
      </c>
      <c r="N272">
        <f t="shared" si="12"/>
        <v>20</v>
      </c>
      <c r="S272" s="16" t="str">
        <f t="shared" si="11"/>
        <v>NICOLAU INGRID ILEANA</v>
      </c>
      <c r="T272" s="12" t="s">
        <v>1144</v>
      </c>
      <c r="U272" s="12" t="s">
        <v>822</v>
      </c>
      <c r="V272" t="s">
        <v>1332</v>
      </c>
      <c r="W272" s="34" t="s">
        <v>525</v>
      </c>
    </row>
    <row r="273" spans="11:23" x14ac:dyDescent="0.25">
      <c r="K273" s="34" t="s">
        <v>496</v>
      </c>
      <c r="L273" s="12" t="s">
        <v>1714</v>
      </c>
      <c r="M273" s="35">
        <v>372</v>
      </c>
      <c r="N273">
        <f t="shared" si="12"/>
        <v>19</v>
      </c>
      <c r="S273" s="16" t="str">
        <f t="shared" si="11"/>
        <v>NICU CRISTIAN GABRIEL</v>
      </c>
      <c r="T273" s="12" t="s">
        <v>774</v>
      </c>
      <c r="U273" s="12" t="s">
        <v>823</v>
      </c>
      <c r="V273" t="s">
        <v>665</v>
      </c>
      <c r="W273" s="34" t="s">
        <v>496</v>
      </c>
    </row>
    <row r="274" spans="11:23" x14ac:dyDescent="0.25">
      <c r="K274" s="34" t="s">
        <v>423</v>
      </c>
      <c r="L274" s="12" t="s">
        <v>1715</v>
      </c>
      <c r="M274" s="35">
        <v>289</v>
      </c>
      <c r="N274">
        <f t="shared" si="12"/>
        <v>20</v>
      </c>
      <c r="S274" s="16" t="str">
        <f t="shared" si="11"/>
        <v>NICULAE RALUCA LIVIA</v>
      </c>
      <c r="T274" s="12" t="s">
        <v>929</v>
      </c>
      <c r="U274" s="12" t="s">
        <v>824</v>
      </c>
      <c r="V274" t="s">
        <v>624</v>
      </c>
      <c r="W274" s="34" t="s">
        <v>423</v>
      </c>
    </row>
    <row r="275" spans="11:23" x14ac:dyDescent="0.25">
      <c r="K275" s="34" t="s">
        <v>178</v>
      </c>
      <c r="L275" s="12" t="s">
        <v>1526</v>
      </c>
      <c r="M275" s="35">
        <v>21</v>
      </c>
      <c r="N275">
        <f t="shared" si="12"/>
        <v>21</v>
      </c>
      <c r="S275" s="16" t="str">
        <f t="shared" si="11"/>
        <v>NICULESCU ANDREI</v>
      </c>
      <c r="T275" s="12" t="s">
        <v>1145</v>
      </c>
      <c r="U275" s="12" t="s">
        <v>825</v>
      </c>
      <c r="V275" t="s">
        <v>660</v>
      </c>
      <c r="W275" s="34" t="s">
        <v>178</v>
      </c>
    </row>
    <row r="276" spans="11:23" x14ac:dyDescent="0.25">
      <c r="K276" s="34" t="s">
        <v>231</v>
      </c>
      <c r="L276" s="12" t="s">
        <v>1527</v>
      </c>
      <c r="M276" s="35">
        <v>76</v>
      </c>
      <c r="N276">
        <f t="shared" si="12"/>
        <v>23</v>
      </c>
      <c r="S276" s="16" t="str">
        <f t="shared" si="11"/>
        <v>NICULESCU GEORGETA</v>
      </c>
      <c r="T276" s="12" t="s">
        <v>1145</v>
      </c>
      <c r="U276" s="12" t="s">
        <v>826</v>
      </c>
      <c r="V276" t="s">
        <v>620</v>
      </c>
      <c r="W276" s="34" t="s">
        <v>231</v>
      </c>
    </row>
    <row r="277" spans="11:23" x14ac:dyDescent="0.25">
      <c r="K277" s="34" t="s">
        <v>424</v>
      </c>
      <c r="L277" s="12" t="s">
        <v>1716</v>
      </c>
      <c r="M277" s="35">
        <v>291</v>
      </c>
      <c r="N277">
        <f t="shared" si="12"/>
        <v>21</v>
      </c>
      <c r="S277" s="16" t="str">
        <f t="shared" si="11"/>
        <v>OLTEANU CAMELIA NICOLETA</v>
      </c>
      <c r="T277" s="12" t="s">
        <v>1146</v>
      </c>
      <c r="U277" s="12" t="s">
        <v>827</v>
      </c>
      <c r="V277" t="s">
        <v>1339</v>
      </c>
      <c r="W277" s="34" t="s">
        <v>424</v>
      </c>
    </row>
    <row r="278" spans="11:23" x14ac:dyDescent="0.25">
      <c r="K278" s="34" t="s">
        <v>1928</v>
      </c>
      <c r="L278" s="12" t="s">
        <v>1958</v>
      </c>
      <c r="M278" s="36">
        <v>453</v>
      </c>
      <c r="N278">
        <f t="shared" si="12"/>
        <v>20</v>
      </c>
      <c r="S278" s="16" t="str">
        <f t="shared" si="11"/>
        <v>OLTEANU CARMEN MIHAELA</v>
      </c>
      <c r="T278" s="12" t="s">
        <v>1146</v>
      </c>
      <c r="U278" s="12" t="s">
        <v>1946</v>
      </c>
      <c r="V278" t="s">
        <v>1257</v>
      </c>
      <c r="W278" s="34" t="s">
        <v>1928</v>
      </c>
    </row>
    <row r="279" spans="11:23" x14ac:dyDescent="0.25">
      <c r="K279" s="34" t="s">
        <v>299</v>
      </c>
      <c r="L279" s="12" t="s">
        <v>1717</v>
      </c>
      <c r="M279" s="35">
        <v>153</v>
      </c>
      <c r="N279">
        <f t="shared" si="12"/>
        <v>22</v>
      </c>
      <c r="S279" s="16" t="str">
        <f t="shared" si="11"/>
        <v>OPREA CONSTANTIN CRISTIAN</v>
      </c>
      <c r="T279" s="12" t="s">
        <v>1147</v>
      </c>
      <c r="U279" s="12" t="s">
        <v>828</v>
      </c>
      <c r="V279" t="s">
        <v>1272</v>
      </c>
      <c r="W279" s="34" t="s">
        <v>299</v>
      </c>
    </row>
    <row r="280" spans="11:23" x14ac:dyDescent="0.25">
      <c r="K280" s="34" t="s">
        <v>167</v>
      </c>
      <c r="L280" s="12" t="s">
        <v>1528</v>
      </c>
      <c r="M280" s="35">
        <v>9</v>
      </c>
      <c r="N280">
        <f t="shared" si="12"/>
        <v>15</v>
      </c>
      <c r="S280" s="16" t="str">
        <f t="shared" si="11"/>
        <v>OSIAC MARIA</v>
      </c>
      <c r="T280" s="12" t="s">
        <v>1148</v>
      </c>
      <c r="U280" s="12" t="s">
        <v>605</v>
      </c>
      <c r="V280" t="s">
        <v>1285</v>
      </c>
      <c r="W280" s="34" t="s">
        <v>167</v>
      </c>
    </row>
    <row r="281" spans="11:23" x14ac:dyDescent="0.25">
      <c r="K281" s="34" t="s">
        <v>483</v>
      </c>
      <c r="L281" s="12" t="s">
        <v>1718</v>
      </c>
      <c r="M281" s="35">
        <v>358</v>
      </c>
      <c r="N281">
        <f t="shared" si="12"/>
        <v>19</v>
      </c>
      <c r="S281" s="16" t="str">
        <f t="shared" si="11"/>
        <v>PAGARIN SOFIA MARIA</v>
      </c>
      <c r="T281" s="12" t="s">
        <v>1149</v>
      </c>
      <c r="U281" s="12" t="s">
        <v>829</v>
      </c>
      <c r="V281" t="s">
        <v>836</v>
      </c>
      <c r="W281" s="34" t="s">
        <v>483</v>
      </c>
    </row>
    <row r="282" spans="11:23" x14ac:dyDescent="0.25">
      <c r="K282" s="34" t="s">
        <v>199</v>
      </c>
      <c r="L282" s="12" t="s">
        <v>1719</v>
      </c>
      <c r="M282" s="35">
        <v>43</v>
      </c>
      <c r="N282">
        <f t="shared" si="12"/>
        <v>25</v>
      </c>
      <c r="S282" s="16" t="str">
        <f t="shared" si="11"/>
        <v>PAIUSAN-NUICA MONICA CRISTINA</v>
      </c>
      <c r="T282" s="12" t="s">
        <v>1150</v>
      </c>
      <c r="U282" s="12" t="s">
        <v>830</v>
      </c>
      <c r="V282" t="s">
        <v>873</v>
      </c>
      <c r="W282" s="34" t="s">
        <v>199</v>
      </c>
    </row>
    <row r="283" spans="11:23" x14ac:dyDescent="0.25">
      <c r="K283" s="34" t="s">
        <v>344</v>
      </c>
      <c r="L283" s="12" t="s">
        <v>1720</v>
      </c>
      <c r="M283" s="35">
        <v>202</v>
      </c>
      <c r="N283">
        <f t="shared" si="12"/>
        <v>18</v>
      </c>
      <c r="S283" s="16" t="str">
        <f t="shared" si="11"/>
        <v>PANESCU OANA MADLEN</v>
      </c>
      <c r="T283" s="12" t="s">
        <v>1151</v>
      </c>
      <c r="U283" s="12" t="s">
        <v>831</v>
      </c>
      <c r="V283" t="s">
        <v>712</v>
      </c>
      <c r="W283" s="34" t="s">
        <v>344</v>
      </c>
    </row>
    <row r="284" spans="11:23" x14ac:dyDescent="0.25">
      <c r="K284" s="34" t="s">
        <v>337</v>
      </c>
      <c r="L284" s="12" t="s">
        <v>1721</v>
      </c>
      <c r="M284" s="35">
        <v>193</v>
      </c>
      <c r="N284">
        <f t="shared" si="12"/>
        <v>23</v>
      </c>
      <c r="S284" s="16" t="str">
        <f t="shared" si="11"/>
        <v>PANTELIMON CORINA CRISTINA</v>
      </c>
      <c r="T284" s="12" t="s">
        <v>1152</v>
      </c>
      <c r="U284" s="12" t="s">
        <v>832</v>
      </c>
      <c r="V284" t="s">
        <v>1275</v>
      </c>
      <c r="W284" s="34" t="s">
        <v>337</v>
      </c>
    </row>
    <row r="285" spans="11:23" x14ac:dyDescent="0.25">
      <c r="K285" s="34" t="s">
        <v>333</v>
      </c>
      <c r="L285" s="12" t="s">
        <v>1529</v>
      </c>
      <c r="M285" s="35">
        <v>189</v>
      </c>
      <c r="N285">
        <f t="shared" si="12"/>
        <v>26</v>
      </c>
      <c r="S285" s="16" t="str">
        <f t="shared" si="11"/>
        <v>PANTELIMON CRISTINEL</v>
      </c>
      <c r="T285" s="12" t="s">
        <v>1152</v>
      </c>
      <c r="U285" s="12" t="s">
        <v>833</v>
      </c>
      <c r="V285" t="s">
        <v>714</v>
      </c>
      <c r="W285" s="34" t="s">
        <v>333</v>
      </c>
    </row>
    <row r="286" spans="11:23" x14ac:dyDescent="0.25">
      <c r="K286" s="34" t="s">
        <v>425</v>
      </c>
      <c r="L286" s="12" t="s">
        <v>1530</v>
      </c>
      <c r="M286" s="35">
        <v>292</v>
      </c>
      <c r="N286">
        <f t="shared" si="12"/>
        <v>21</v>
      </c>
      <c r="S286" s="16" t="str">
        <f t="shared" si="11"/>
        <v>PANZARU STELIAN</v>
      </c>
      <c r="T286" s="12" t="s">
        <v>1153</v>
      </c>
      <c r="U286" s="12" t="s">
        <v>743</v>
      </c>
      <c r="V286" t="s">
        <v>700</v>
      </c>
      <c r="W286" s="34" t="s">
        <v>425</v>
      </c>
    </row>
    <row r="287" spans="11:23" x14ac:dyDescent="0.25">
      <c r="K287" s="34" t="s">
        <v>484</v>
      </c>
      <c r="L287" s="12" t="s">
        <v>1722</v>
      </c>
      <c r="M287" s="35">
        <v>359</v>
      </c>
      <c r="N287">
        <f t="shared" si="12"/>
        <v>18</v>
      </c>
      <c r="S287" s="16" t="str">
        <f t="shared" si="11"/>
        <v>PAPA ANDREEA DIANA</v>
      </c>
      <c r="T287" s="12" t="s">
        <v>1154</v>
      </c>
      <c r="U287" s="12" t="s">
        <v>834</v>
      </c>
      <c r="V287" t="s">
        <v>663</v>
      </c>
      <c r="W287" s="34" t="s">
        <v>484</v>
      </c>
    </row>
    <row r="288" spans="11:23" x14ac:dyDescent="0.25">
      <c r="K288" s="34" t="s">
        <v>467</v>
      </c>
      <c r="L288" s="12" t="s">
        <v>1531</v>
      </c>
      <c r="M288" s="35">
        <v>342</v>
      </c>
      <c r="N288">
        <f t="shared" si="12"/>
        <v>22</v>
      </c>
      <c r="S288" s="16" t="str">
        <f t="shared" si="11"/>
        <v>PARASCHIV GAVRIL</v>
      </c>
      <c r="T288" s="12" t="s">
        <v>1155</v>
      </c>
      <c r="U288" s="12" t="s">
        <v>835</v>
      </c>
      <c r="V288" t="s">
        <v>837</v>
      </c>
      <c r="W288" s="34" t="s">
        <v>467</v>
      </c>
    </row>
    <row r="289" spans="11:23" x14ac:dyDescent="0.25">
      <c r="K289" s="34" t="s">
        <v>500</v>
      </c>
      <c r="L289" s="12" t="s">
        <v>1532</v>
      </c>
      <c r="M289" s="35">
        <v>376</v>
      </c>
      <c r="N289">
        <f t="shared" si="12"/>
        <v>19</v>
      </c>
      <c r="S289" s="16" t="str">
        <f t="shared" si="11"/>
        <v>PARVU IULIANA</v>
      </c>
      <c r="T289" s="12" t="s">
        <v>1156</v>
      </c>
      <c r="U289" s="12" t="s">
        <v>665</v>
      </c>
      <c r="V289" t="s">
        <v>1253</v>
      </c>
      <c r="W289" s="34" t="s">
        <v>500</v>
      </c>
    </row>
    <row r="290" spans="11:23" x14ac:dyDescent="0.25">
      <c r="K290" s="34" t="s">
        <v>306</v>
      </c>
      <c r="L290" s="12" t="s">
        <v>1533</v>
      </c>
      <c r="M290" s="35">
        <v>161</v>
      </c>
      <c r="N290">
        <f t="shared" si="12"/>
        <v>18</v>
      </c>
      <c r="S290" s="16" t="str">
        <f t="shared" si="11"/>
        <v>PARVU MONICA</v>
      </c>
      <c r="T290" s="12" t="s">
        <v>1156</v>
      </c>
      <c r="U290" s="12" t="s">
        <v>836</v>
      </c>
      <c r="V290" t="s">
        <v>633</v>
      </c>
      <c r="W290" s="34" t="s">
        <v>306</v>
      </c>
    </row>
    <row r="291" spans="11:23" x14ac:dyDescent="0.25">
      <c r="K291" s="34" t="s">
        <v>258</v>
      </c>
      <c r="L291" s="12" t="s">
        <v>1534</v>
      </c>
      <c r="M291" s="35">
        <v>107</v>
      </c>
      <c r="N291">
        <f t="shared" si="12"/>
        <v>21</v>
      </c>
      <c r="S291" s="16" t="str">
        <f t="shared" si="11"/>
        <v>PASNICU DANIELA</v>
      </c>
      <c r="T291" s="12" t="s">
        <v>1157</v>
      </c>
      <c r="U291" s="12" t="s">
        <v>663</v>
      </c>
      <c r="V291" t="s">
        <v>632</v>
      </c>
      <c r="W291" s="34" t="s">
        <v>258</v>
      </c>
    </row>
    <row r="292" spans="11:23" x14ac:dyDescent="0.25">
      <c r="K292" s="34" t="s">
        <v>509</v>
      </c>
      <c r="L292" s="12" t="s">
        <v>1535</v>
      </c>
      <c r="M292" s="35">
        <v>385</v>
      </c>
      <c r="N292">
        <f t="shared" si="12"/>
        <v>19</v>
      </c>
      <c r="S292" s="16" t="str">
        <f t="shared" si="11"/>
        <v>PATACHE LAURA</v>
      </c>
      <c r="T292" s="12" t="s">
        <v>1158</v>
      </c>
      <c r="U292" s="12" t="s">
        <v>837</v>
      </c>
      <c r="V292" t="s">
        <v>1275</v>
      </c>
      <c r="W292" s="34" t="s">
        <v>509</v>
      </c>
    </row>
    <row r="293" spans="11:23" x14ac:dyDescent="0.25">
      <c r="K293" s="34" t="s">
        <v>229</v>
      </c>
      <c r="L293" s="12" t="s">
        <v>1723</v>
      </c>
      <c r="M293" s="35">
        <v>74</v>
      </c>
      <c r="N293">
        <f t="shared" si="12"/>
        <v>16</v>
      </c>
      <c r="S293" s="16" t="str">
        <f t="shared" si="11"/>
        <v>PATRU ALINA DANIELA</v>
      </c>
      <c r="T293" s="12" t="s">
        <v>1159</v>
      </c>
      <c r="U293" s="12" t="s">
        <v>838</v>
      </c>
      <c r="V293" t="s">
        <v>1264</v>
      </c>
      <c r="W293" s="34" t="s">
        <v>229</v>
      </c>
    </row>
    <row r="294" spans="11:23" x14ac:dyDescent="0.25">
      <c r="K294" s="34" t="s">
        <v>241</v>
      </c>
      <c r="L294" s="12" t="s">
        <v>1724</v>
      </c>
      <c r="M294" s="35">
        <v>88</v>
      </c>
      <c r="N294">
        <f t="shared" si="12"/>
        <v>18</v>
      </c>
      <c r="S294" s="16" t="str">
        <f t="shared" si="11"/>
        <v>PAUN GHEORGHE DAN</v>
      </c>
      <c r="T294" s="12" t="s">
        <v>1160</v>
      </c>
      <c r="U294" s="12" t="s">
        <v>839</v>
      </c>
      <c r="V294" t="s">
        <v>632</v>
      </c>
      <c r="W294" s="34" t="s">
        <v>241</v>
      </c>
    </row>
    <row r="295" spans="11:23" x14ac:dyDescent="0.25">
      <c r="K295" s="34" t="s">
        <v>200</v>
      </c>
      <c r="L295" s="12" t="s">
        <v>1725</v>
      </c>
      <c r="M295" s="35">
        <v>44</v>
      </c>
      <c r="N295">
        <f t="shared" si="12"/>
        <v>16</v>
      </c>
      <c r="S295" s="16" t="str">
        <f t="shared" si="11"/>
        <v>PAUN ROXANA DANIELA</v>
      </c>
      <c r="T295" s="12" t="s">
        <v>1160</v>
      </c>
      <c r="U295" s="12" t="s">
        <v>840</v>
      </c>
      <c r="V295" t="s">
        <v>773</v>
      </c>
      <c r="W295" s="34" t="s">
        <v>200</v>
      </c>
    </row>
    <row r="296" spans="11:23" x14ac:dyDescent="0.25">
      <c r="K296" s="34" t="s">
        <v>356</v>
      </c>
      <c r="L296" s="12" t="s">
        <v>1726</v>
      </c>
      <c r="M296" s="35">
        <v>216</v>
      </c>
      <c r="N296">
        <f t="shared" si="12"/>
        <v>21</v>
      </c>
      <c r="S296" s="16" t="str">
        <f t="shared" si="11"/>
        <v>PAUNESCU ANDREI ALEXANDRU</v>
      </c>
      <c r="T296" s="12" t="s">
        <v>1161</v>
      </c>
      <c r="U296" s="12" t="s">
        <v>841</v>
      </c>
      <c r="V296" t="s">
        <v>1346</v>
      </c>
      <c r="W296" s="34" t="s">
        <v>356</v>
      </c>
    </row>
    <row r="297" spans="11:23" x14ac:dyDescent="0.25">
      <c r="K297" s="34" t="s">
        <v>411</v>
      </c>
      <c r="L297" s="12" t="s">
        <v>1536</v>
      </c>
      <c r="M297" s="35">
        <v>276</v>
      </c>
      <c r="N297">
        <f t="shared" si="12"/>
        <v>23</v>
      </c>
      <c r="S297" s="16" t="str">
        <f t="shared" si="11"/>
        <v>PETRESCU GABRIELA</v>
      </c>
      <c r="T297" s="12" t="s">
        <v>1162</v>
      </c>
      <c r="U297" s="12" t="s">
        <v>842</v>
      </c>
      <c r="V297" t="s">
        <v>625</v>
      </c>
      <c r="W297" s="34" t="s">
        <v>411</v>
      </c>
    </row>
    <row r="298" spans="11:23" x14ac:dyDescent="0.25">
      <c r="K298" s="34" t="s">
        <v>412</v>
      </c>
      <c r="L298" s="12" t="s">
        <v>1727</v>
      </c>
      <c r="M298" s="35">
        <v>277</v>
      </c>
      <c r="N298">
        <f t="shared" si="12"/>
        <v>20</v>
      </c>
      <c r="S298" s="16" t="str">
        <f t="shared" si="11"/>
        <v>PETRESCU IOANA MARIA</v>
      </c>
      <c r="T298" s="12" t="s">
        <v>1162</v>
      </c>
      <c r="U298" s="12" t="s">
        <v>646</v>
      </c>
      <c r="V298" t="s">
        <v>1264</v>
      </c>
      <c r="W298" s="34" t="s">
        <v>412</v>
      </c>
    </row>
    <row r="299" spans="11:23" x14ac:dyDescent="0.25">
      <c r="K299" s="34" t="s">
        <v>321</v>
      </c>
      <c r="L299" s="12" t="s">
        <v>1537</v>
      </c>
      <c r="M299" s="35">
        <v>177</v>
      </c>
      <c r="N299">
        <f t="shared" si="12"/>
        <v>19</v>
      </c>
      <c r="S299" s="16" t="str">
        <f t="shared" si="11"/>
        <v>PETRUT TANASE</v>
      </c>
      <c r="T299" s="12" t="s">
        <v>1163</v>
      </c>
      <c r="U299" s="12" t="s">
        <v>843</v>
      </c>
      <c r="V299" t="s">
        <v>693</v>
      </c>
      <c r="W299" s="34" t="s">
        <v>321</v>
      </c>
    </row>
    <row r="300" spans="11:23" x14ac:dyDescent="0.25">
      <c r="K300" s="34" t="s">
        <v>349</v>
      </c>
      <c r="L300" s="12" t="s">
        <v>1728</v>
      </c>
      <c r="M300" s="35">
        <v>208</v>
      </c>
      <c r="N300">
        <f t="shared" si="12"/>
        <v>25</v>
      </c>
      <c r="S300" s="16" t="str">
        <f t="shared" si="11"/>
        <v>PINGHIRIAC GEORGETA ELENA</v>
      </c>
      <c r="T300" s="12" t="s">
        <v>1164</v>
      </c>
      <c r="U300" s="12" t="s">
        <v>844</v>
      </c>
      <c r="V300" t="s">
        <v>1342</v>
      </c>
      <c r="W300" s="34" t="s">
        <v>349</v>
      </c>
    </row>
    <row r="301" spans="11:23" x14ac:dyDescent="0.25">
      <c r="K301" s="34" t="s">
        <v>368</v>
      </c>
      <c r="L301" s="12" t="s">
        <v>1538</v>
      </c>
      <c r="M301" s="35">
        <v>228</v>
      </c>
      <c r="N301">
        <f t="shared" si="12"/>
        <v>17</v>
      </c>
      <c r="S301" s="16" t="str">
        <f t="shared" si="11"/>
        <v>PINTEA ILIE</v>
      </c>
      <c r="T301" s="12" t="s">
        <v>1165</v>
      </c>
      <c r="U301" s="12" t="s">
        <v>803</v>
      </c>
      <c r="V301" t="s">
        <v>1282</v>
      </c>
      <c r="W301" s="34" t="s">
        <v>368</v>
      </c>
    </row>
    <row r="302" spans="11:23" x14ac:dyDescent="0.25">
      <c r="K302" s="34" t="s">
        <v>1929</v>
      </c>
      <c r="L302" s="12" t="s">
        <v>1959</v>
      </c>
      <c r="M302" s="36">
        <v>454</v>
      </c>
      <c r="N302">
        <f t="shared" si="12"/>
        <v>22</v>
      </c>
      <c r="S302" s="16" t="str">
        <f t="shared" si="11"/>
        <v>PIROIU ALEXANDRA CRISTINA</v>
      </c>
      <c r="T302" s="12" t="s">
        <v>1947</v>
      </c>
      <c r="U302" s="12" t="s">
        <v>1948</v>
      </c>
      <c r="V302" t="s">
        <v>1370</v>
      </c>
      <c r="W302" s="34" t="s">
        <v>1929</v>
      </c>
    </row>
    <row r="303" spans="11:23" x14ac:dyDescent="0.25">
      <c r="K303" s="34" t="s">
        <v>345</v>
      </c>
      <c r="L303" s="12" t="s">
        <v>1729</v>
      </c>
      <c r="M303" s="35">
        <v>204</v>
      </c>
      <c r="N303">
        <f t="shared" si="12"/>
        <v>20</v>
      </c>
      <c r="S303" s="16" t="str">
        <f t="shared" si="11"/>
        <v>PIRVESCU AMINA RUXANDRA</v>
      </c>
      <c r="T303" s="12" t="s">
        <v>1166</v>
      </c>
      <c r="U303" s="12" t="s">
        <v>845</v>
      </c>
      <c r="V303" t="s">
        <v>715</v>
      </c>
      <c r="W303" s="34" t="s">
        <v>345</v>
      </c>
    </row>
    <row r="304" spans="11:23" x14ac:dyDescent="0.25">
      <c r="K304" s="34" t="s">
        <v>246</v>
      </c>
      <c r="L304" s="12" t="s">
        <v>1730</v>
      </c>
      <c r="M304" s="35">
        <v>94</v>
      </c>
      <c r="N304">
        <f t="shared" si="12"/>
        <v>20</v>
      </c>
      <c r="S304" s="16" t="str">
        <f t="shared" si="11"/>
        <v>PISTOL LUMINITA VIORICA</v>
      </c>
      <c r="T304" s="12" t="s">
        <v>1167</v>
      </c>
      <c r="U304" s="12" t="s">
        <v>847</v>
      </c>
      <c r="V304" t="s">
        <v>1315</v>
      </c>
      <c r="W304" s="34" t="s">
        <v>246</v>
      </c>
    </row>
    <row r="305" spans="11:23" x14ac:dyDescent="0.25">
      <c r="K305" s="34" t="s">
        <v>526</v>
      </c>
      <c r="L305" s="12" t="s">
        <v>1731</v>
      </c>
      <c r="M305" s="35">
        <v>403</v>
      </c>
      <c r="N305">
        <f t="shared" si="12"/>
        <v>19</v>
      </c>
      <c r="S305" s="16" t="str">
        <f t="shared" si="11"/>
        <v>PIVODA ROXANA MIHAELA</v>
      </c>
      <c r="T305" s="12" t="s">
        <v>1168</v>
      </c>
      <c r="U305" s="12" t="s">
        <v>848</v>
      </c>
      <c r="V305" t="s">
        <v>1333</v>
      </c>
      <c r="W305" s="34" t="s">
        <v>526</v>
      </c>
    </row>
    <row r="306" spans="11:23" x14ac:dyDescent="0.25">
      <c r="K306" s="34" t="s">
        <v>357</v>
      </c>
      <c r="L306" s="12" t="s">
        <v>1539</v>
      </c>
      <c r="M306" s="35">
        <v>217</v>
      </c>
      <c r="N306">
        <f t="shared" si="12"/>
        <v>19</v>
      </c>
      <c r="S306" s="16" t="str">
        <f t="shared" si="11"/>
        <v>PLAESU ANCUTA</v>
      </c>
      <c r="T306" s="12" t="s">
        <v>1169</v>
      </c>
      <c r="U306" s="12" t="s">
        <v>849</v>
      </c>
      <c r="V306" t="s">
        <v>1365</v>
      </c>
      <c r="W306" s="34" t="s">
        <v>357</v>
      </c>
    </row>
    <row r="307" spans="11:23" x14ac:dyDescent="0.25">
      <c r="K307" s="34" t="s">
        <v>1925</v>
      </c>
      <c r="L307" s="12" t="s">
        <v>1955</v>
      </c>
      <c r="M307" s="36">
        <v>450</v>
      </c>
      <c r="N307">
        <f t="shared" si="12"/>
        <v>23</v>
      </c>
      <c r="S307" s="16" t="str">
        <f t="shared" si="11"/>
        <v>POIENARIU MIHAELA</v>
      </c>
      <c r="T307" s="12" t="s">
        <v>1942</v>
      </c>
      <c r="U307" s="12" t="s">
        <v>623</v>
      </c>
      <c r="V307" t="s">
        <v>1369</v>
      </c>
      <c r="W307" s="34" t="s">
        <v>1925</v>
      </c>
    </row>
    <row r="308" spans="11:23" x14ac:dyDescent="0.25">
      <c r="K308" s="34" t="s">
        <v>413</v>
      </c>
      <c r="L308" s="12" t="s">
        <v>1732</v>
      </c>
      <c r="M308" s="35">
        <v>278</v>
      </c>
      <c r="N308">
        <f t="shared" si="12"/>
        <v>17</v>
      </c>
      <c r="S308" s="16" t="str">
        <f t="shared" si="11"/>
        <v>POP ANDREEA LILIANA</v>
      </c>
      <c r="T308" s="12" t="s">
        <v>1170</v>
      </c>
      <c r="U308" s="12" t="s">
        <v>851</v>
      </c>
      <c r="V308" t="s">
        <v>1265</v>
      </c>
      <c r="W308" s="34" t="s">
        <v>413</v>
      </c>
    </row>
    <row r="309" spans="11:23" x14ac:dyDescent="0.25">
      <c r="K309" s="34" t="s">
        <v>1893</v>
      </c>
      <c r="L309" s="12" t="s">
        <v>1894</v>
      </c>
      <c r="M309" s="34">
        <v>443</v>
      </c>
      <c r="N309">
        <f t="shared" si="12"/>
        <v>18</v>
      </c>
      <c r="S309" s="16" t="str">
        <f t="shared" si="11"/>
        <v>POPESCU COLIBAN OANA DIANA</v>
      </c>
      <c r="T309" s="17" t="s">
        <v>1930</v>
      </c>
      <c r="U309" s="18" t="s">
        <v>1931</v>
      </c>
      <c r="V309" t="s">
        <v>628</v>
      </c>
      <c r="W309" s="34" t="s">
        <v>1893</v>
      </c>
    </row>
    <row r="310" spans="11:23" x14ac:dyDescent="0.25">
      <c r="K310" s="34" t="s">
        <v>1916</v>
      </c>
      <c r="L310" s="12" t="s">
        <v>1603</v>
      </c>
      <c r="M310" s="35">
        <v>329</v>
      </c>
      <c r="N310">
        <f t="shared" si="12"/>
        <v>17</v>
      </c>
      <c r="S310" s="16" t="str">
        <f t="shared" si="11"/>
        <v>POPESCU DENISA LOREDANA</v>
      </c>
      <c r="T310" s="12" t="s">
        <v>1171</v>
      </c>
      <c r="U310" s="12" t="s">
        <v>631</v>
      </c>
      <c r="V310" t="s">
        <v>759</v>
      </c>
      <c r="W310" s="34" t="s">
        <v>1916</v>
      </c>
    </row>
    <row r="311" spans="11:23" x14ac:dyDescent="0.25">
      <c r="K311" s="34" t="s">
        <v>290</v>
      </c>
      <c r="L311" s="12" t="s">
        <v>1733</v>
      </c>
      <c r="M311" s="35">
        <v>144</v>
      </c>
      <c r="N311">
        <f t="shared" si="12"/>
        <v>20</v>
      </c>
      <c r="S311" s="16" t="str">
        <f t="shared" si="11"/>
        <v>POPESCU DRAGOS GABRIEL</v>
      </c>
      <c r="T311" s="12" t="s">
        <v>1171</v>
      </c>
      <c r="U311" s="12" t="s">
        <v>852</v>
      </c>
      <c r="V311" t="s">
        <v>1316</v>
      </c>
      <c r="W311" s="34" t="s">
        <v>290</v>
      </c>
    </row>
    <row r="312" spans="11:23" x14ac:dyDescent="0.25">
      <c r="K312" s="34" t="s">
        <v>358</v>
      </c>
      <c r="L312" s="12" t="s">
        <v>1734</v>
      </c>
      <c r="M312" s="35">
        <v>218</v>
      </c>
      <c r="N312">
        <f t="shared" si="12"/>
        <v>21</v>
      </c>
      <c r="S312" s="16" t="str">
        <f t="shared" si="11"/>
        <v>POPESCU LIVIANA CRINUTA</v>
      </c>
      <c r="T312" s="12" t="s">
        <v>1171</v>
      </c>
      <c r="U312" s="12" t="s">
        <v>854</v>
      </c>
      <c r="V312" t="s">
        <v>904</v>
      </c>
      <c r="W312" s="34" t="s">
        <v>358</v>
      </c>
    </row>
    <row r="313" spans="11:23" x14ac:dyDescent="0.25">
      <c r="K313" s="34" t="s">
        <v>213</v>
      </c>
      <c r="L313" s="12" t="s">
        <v>1540</v>
      </c>
      <c r="M313" s="35">
        <v>58</v>
      </c>
      <c r="N313">
        <f t="shared" si="12"/>
        <v>18</v>
      </c>
      <c r="S313" s="16" t="str">
        <f t="shared" si="11"/>
        <v>POPESCU MARIA</v>
      </c>
      <c r="T313" s="12" t="s">
        <v>1171</v>
      </c>
      <c r="U313" s="12" t="s">
        <v>605</v>
      </c>
      <c r="V313" t="s">
        <v>1263</v>
      </c>
      <c r="W313" s="34" t="s">
        <v>213</v>
      </c>
    </row>
    <row r="314" spans="11:23" x14ac:dyDescent="0.25">
      <c r="K314" s="34" t="s">
        <v>439</v>
      </c>
      <c r="L314" s="12" t="s">
        <v>1735</v>
      </c>
      <c r="M314" s="35">
        <v>310</v>
      </c>
      <c r="N314">
        <f t="shared" si="12"/>
        <v>16</v>
      </c>
      <c r="S314" s="16" t="str">
        <f t="shared" si="11"/>
        <v>POSEA IOAN VALENTIN MARCEL</v>
      </c>
      <c r="T314" s="12" t="s">
        <v>1172</v>
      </c>
      <c r="U314" s="12" t="s">
        <v>856</v>
      </c>
      <c r="V314" t="s">
        <v>607</v>
      </c>
      <c r="W314" s="34" t="s">
        <v>439</v>
      </c>
    </row>
    <row r="315" spans="11:23" x14ac:dyDescent="0.25">
      <c r="K315" s="34" t="s">
        <v>201</v>
      </c>
      <c r="L315" s="12" t="s">
        <v>1736</v>
      </c>
      <c r="M315" s="35">
        <v>45</v>
      </c>
      <c r="N315">
        <f t="shared" si="12"/>
        <v>15</v>
      </c>
      <c r="S315" s="16" t="str">
        <f t="shared" si="11"/>
        <v>PREDA AURA MARCELA</v>
      </c>
      <c r="T315" s="12" t="s">
        <v>1173</v>
      </c>
      <c r="U315" s="12" t="s">
        <v>857</v>
      </c>
      <c r="V315" t="s">
        <v>632</v>
      </c>
      <c r="W315" s="34" t="s">
        <v>201</v>
      </c>
    </row>
    <row r="316" spans="11:23" x14ac:dyDescent="0.25">
      <c r="K316" s="34" t="s">
        <v>190</v>
      </c>
      <c r="L316" s="12" t="s">
        <v>1737</v>
      </c>
      <c r="M316" s="35">
        <v>33</v>
      </c>
      <c r="N316">
        <f t="shared" si="12"/>
        <v>18</v>
      </c>
      <c r="S316" s="16" t="str">
        <f t="shared" si="11"/>
        <v>PRICOPI IONEL ADRIAN</v>
      </c>
      <c r="T316" s="12" t="s">
        <v>1174</v>
      </c>
      <c r="U316" s="12" t="s">
        <v>858</v>
      </c>
      <c r="V316" t="s">
        <v>876</v>
      </c>
      <c r="W316" s="34" t="s">
        <v>190</v>
      </c>
    </row>
    <row r="317" spans="11:23" x14ac:dyDescent="0.25">
      <c r="K317" s="34" t="s">
        <v>1922</v>
      </c>
      <c r="L317" s="12" t="s">
        <v>1952</v>
      </c>
      <c r="M317" s="36">
        <v>447</v>
      </c>
      <c r="N317">
        <f t="shared" si="12"/>
        <v>19</v>
      </c>
      <c r="S317" s="16" t="str">
        <f t="shared" si="11"/>
        <v>RADESCU NEAGU OLTEA VLAD</v>
      </c>
      <c r="T317" s="12" t="s">
        <v>1937</v>
      </c>
      <c r="U317" s="12" t="s">
        <v>1938</v>
      </c>
      <c r="V317" t="s">
        <v>1367</v>
      </c>
      <c r="W317" s="34" t="s">
        <v>1922</v>
      </c>
    </row>
    <row r="318" spans="11:23" x14ac:dyDescent="0.25">
      <c r="K318" s="34" t="s">
        <v>330</v>
      </c>
      <c r="L318" s="12" t="s">
        <v>1541</v>
      </c>
      <c r="M318" s="35">
        <v>186</v>
      </c>
      <c r="N318">
        <f t="shared" si="12"/>
        <v>18</v>
      </c>
      <c r="S318" s="16" t="str">
        <f t="shared" si="11"/>
        <v>RADU NICOLAE</v>
      </c>
      <c r="T318" s="12" t="s">
        <v>880</v>
      </c>
      <c r="U318" s="12" t="s">
        <v>686</v>
      </c>
      <c r="V318" t="s">
        <v>716</v>
      </c>
      <c r="W318" s="34" t="s">
        <v>330</v>
      </c>
    </row>
    <row r="319" spans="11:23" x14ac:dyDescent="0.25">
      <c r="K319" s="34" t="s">
        <v>179</v>
      </c>
      <c r="L319" s="12" t="s">
        <v>1738</v>
      </c>
      <c r="M319" s="35">
        <v>22</v>
      </c>
      <c r="N319">
        <f t="shared" si="12"/>
        <v>20</v>
      </c>
      <c r="S319" s="16" t="str">
        <f t="shared" si="11"/>
        <v>RADULESCU ADINA NICOLETA</v>
      </c>
      <c r="T319" s="12" t="s">
        <v>1175</v>
      </c>
      <c r="U319" s="12" t="s">
        <v>859</v>
      </c>
      <c r="V319" t="s">
        <v>661</v>
      </c>
      <c r="W319" s="34" t="s">
        <v>179</v>
      </c>
    </row>
    <row r="320" spans="11:23" x14ac:dyDescent="0.25">
      <c r="K320" s="34" t="s">
        <v>214</v>
      </c>
      <c r="L320" s="12" t="s">
        <v>1739</v>
      </c>
      <c r="M320" s="35">
        <v>59</v>
      </c>
      <c r="N320">
        <f t="shared" si="12"/>
        <v>20</v>
      </c>
      <c r="S320" s="16" t="str">
        <f t="shared" si="11"/>
        <v>RAICIU DIMITRIE DAN</v>
      </c>
      <c r="T320" s="12" t="s">
        <v>1176</v>
      </c>
      <c r="U320" s="12" t="s">
        <v>860</v>
      </c>
      <c r="V320" t="s">
        <v>1358</v>
      </c>
      <c r="W320" s="34" t="s">
        <v>214</v>
      </c>
    </row>
    <row r="321" spans="11:23" x14ac:dyDescent="0.25">
      <c r="K321" s="34" t="s">
        <v>180</v>
      </c>
      <c r="L321" s="12" t="s">
        <v>1740</v>
      </c>
      <c r="M321" s="35">
        <v>23</v>
      </c>
      <c r="N321">
        <f t="shared" si="12"/>
        <v>17</v>
      </c>
      <c r="S321" s="16" t="str">
        <f t="shared" si="11"/>
        <v>RASCU PISTOL SILVIA RUCSANDRA</v>
      </c>
      <c r="T321" s="12" t="s">
        <v>1177</v>
      </c>
      <c r="U321" s="12" t="s">
        <v>861</v>
      </c>
      <c r="V321" t="s">
        <v>662</v>
      </c>
      <c r="W321" s="34" t="s">
        <v>180</v>
      </c>
    </row>
    <row r="322" spans="11:23" x14ac:dyDescent="0.25">
      <c r="K322" s="34" t="s">
        <v>215</v>
      </c>
      <c r="L322" s="12" t="s">
        <v>1741</v>
      </c>
      <c r="M322" s="35">
        <v>60</v>
      </c>
      <c r="N322">
        <f t="shared" si="12"/>
        <v>16</v>
      </c>
      <c r="S322" s="16" t="str">
        <f t="shared" ref="S322:S385" si="13">K322</f>
        <v>RAUTU TUDOR ANDREI</v>
      </c>
      <c r="T322" s="12" t="s">
        <v>1178</v>
      </c>
      <c r="U322" s="12" t="s">
        <v>862</v>
      </c>
      <c r="V322" t="s">
        <v>1359</v>
      </c>
      <c r="W322" s="34" t="s">
        <v>215</v>
      </c>
    </row>
    <row r="323" spans="11:23" x14ac:dyDescent="0.25">
      <c r="K323" s="34" t="s">
        <v>216</v>
      </c>
      <c r="L323" s="12" t="s">
        <v>1542</v>
      </c>
      <c r="M323" s="35">
        <v>61</v>
      </c>
      <c r="N323">
        <f>LEN(L323)</f>
        <v>18</v>
      </c>
      <c r="S323" s="16" t="str">
        <f t="shared" si="13"/>
        <v>RICIU IULIANA</v>
      </c>
      <c r="T323" s="12" t="s">
        <v>1179</v>
      </c>
      <c r="U323" s="12" t="s">
        <v>665</v>
      </c>
      <c r="V323" t="s">
        <v>879</v>
      </c>
      <c r="W323" s="34" t="s">
        <v>216</v>
      </c>
    </row>
    <row r="324" spans="11:23" x14ac:dyDescent="0.25">
      <c r="K324" s="34" t="s">
        <v>359</v>
      </c>
      <c r="L324" s="12" t="s">
        <v>1742</v>
      </c>
      <c r="M324" s="35">
        <v>219</v>
      </c>
      <c r="N324">
        <f>LEN(L324)</f>
        <v>21</v>
      </c>
      <c r="S324" s="16" t="str">
        <f t="shared" si="13"/>
        <v>ROMILA FERNANDA SORELA</v>
      </c>
      <c r="T324" s="12" t="s">
        <v>1180</v>
      </c>
      <c r="U324" s="12" t="s">
        <v>863</v>
      </c>
      <c r="V324" t="s">
        <v>1366</v>
      </c>
      <c r="W324" s="34" t="s">
        <v>359</v>
      </c>
    </row>
    <row r="325" spans="11:23" x14ac:dyDescent="0.25">
      <c r="K325" s="34" t="s">
        <v>468</v>
      </c>
      <c r="L325" s="12" t="s">
        <v>1743</v>
      </c>
      <c r="M325" s="35">
        <v>343</v>
      </c>
      <c r="N325">
        <f t="shared" ref="N325:N332" si="14">LEN(L325)</f>
        <v>19</v>
      </c>
      <c r="S325" s="16" t="str">
        <f t="shared" si="13"/>
        <v>ROTARU SIMONA ILEANA</v>
      </c>
      <c r="T325" s="12" t="s">
        <v>1181</v>
      </c>
      <c r="U325" s="12" t="s">
        <v>864</v>
      </c>
      <c r="V325" t="s">
        <v>1346</v>
      </c>
      <c r="W325" s="34" t="s">
        <v>468</v>
      </c>
    </row>
    <row r="326" spans="11:23" x14ac:dyDescent="0.25">
      <c r="K326" s="34" t="s">
        <v>300</v>
      </c>
      <c r="L326" s="12" t="s">
        <v>1744</v>
      </c>
      <c r="M326" s="35">
        <v>154</v>
      </c>
      <c r="N326">
        <f t="shared" si="14"/>
        <v>21</v>
      </c>
      <c r="S326" s="16" t="str">
        <f t="shared" si="13"/>
        <v>ROTARU STEFANIA ALINA</v>
      </c>
      <c r="T326" s="12" t="s">
        <v>1181</v>
      </c>
      <c r="U326" s="12" t="s">
        <v>865</v>
      </c>
      <c r="V326" t="s">
        <v>1310</v>
      </c>
      <c r="W326" s="34" t="s">
        <v>300</v>
      </c>
    </row>
    <row r="327" spans="11:23" x14ac:dyDescent="0.25">
      <c r="K327" s="34" t="s">
        <v>186</v>
      </c>
      <c r="L327" s="12" t="s">
        <v>1543</v>
      </c>
      <c r="M327" s="35">
        <v>29</v>
      </c>
      <c r="N327">
        <f t="shared" si="14"/>
        <v>22</v>
      </c>
      <c r="S327" s="16" t="str">
        <f t="shared" si="13"/>
        <v>RUDAREANU MARIANA</v>
      </c>
      <c r="T327" s="12" t="s">
        <v>1182</v>
      </c>
      <c r="U327" s="12" t="s">
        <v>662</v>
      </c>
      <c r="V327" t="s">
        <v>880</v>
      </c>
      <c r="W327" s="34" t="s">
        <v>186</v>
      </c>
    </row>
    <row r="328" spans="11:23" x14ac:dyDescent="0.25">
      <c r="K328" s="34" t="s">
        <v>346</v>
      </c>
      <c r="L328" s="12" t="s">
        <v>1745</v>
      </c>
      <c r="M328" s="35">
        <v>205</v>
      </c>
      <c r="N328">
        <f t="shared" si="14"/>
        <v>22</v>
      </c>
      <c r="S328" s="16" t="str">
        <f t="shared" si="13"/>
        <v>RUGINA STRATULAT DAN</v>
      </c>
      <c r="T328" s="12" t="s">
        <v>1183</v>
      </c>
      <c r="U328" s="12" t="s">
        <v>866</v>
      </c>
      <c r="V328" t="s">
        <v>1302</v>
      </c>
      <c r="W328" s="34" t="s">
        <v>346</v>
      </c>
    </row>
    <row r="329" spans="11:23" x14ac:dyDescent="0.25">
      <c r="K329" s="34" t="s">
        <v>485</v>
      </c>
      <c r="L329" s="12" t="s">
        <v>1746</v>
      </c>
      <c r="M329" s="35">
        <v>360</v>
      </c>
      <c r="N329">
        <f t="shared" si="14"/>
        <v>14</v>
      </c>
      <c r="S329" s="16" t="str">
        <f t="shared" si="13"/>
        <v>RUS TOMA VASILE</v>
      </c>
      <c r="T329" s="12" t="s">
        <v>1184</v>
      </c>
      <c r="U329" s="12" t="s">
        <v>867</v>
      </c>
      <c r="V329" t="s">
        <v>733</v>
      </c>
      <c r="W329" s="34" t="s">
        <v>485</v>
      </c>
    </row>
    <row r="330" spans="11:23" x14ac:dyDescent="0.25">
      <c r="K330" s="34" t="s">
        <v>274</v>
      </c>
      <c r="L330" s="12" t="s">
        <v>1747</v>
      </c>
      <c r="M330" s="35">
        <v>126</v>
      </c>
      <c r="N330">
        <f t="shared" si="14"/>
        <v>17</v>
      </c>
      <c r="S330" s="16" t="str">
        <f t="shared" si="13"/>
        <v>RUSU BIANCA FLORENTINA</v>
      </c>
      <c r="T330" s="12" t="s">
        <v>1185</v>
      </c>
      <c r="U330" s="12" t="s">
        <v>868</v>
      </c>
      <c r="V330" t="s">
        <v>662</v>
      </c>
      <c r="W330" s="34" t="s">
        <v>274</v>
      </c>
    </row>
    <row r="331" spans="11:23" x14ac:dyDescent="0.25">
      <c r="K331" s="34" t="s">
        <v>387</v>
      </c>
      <c r="L331" s="12" t="s">
        <v>1544</v>
      </c>
      <c r="M331" s="35">
        <v>249</v>
      </c>
      <c r="N331">
        <f t="shared" si="14"/>
        <v>21</v>
      </c>
      <c r="S331" s="16" t="str">
        <f t="shared" si="13"/>
        <v>RUSU CONSTANTIN</v>
      </c>
      <c r="T331" s="12" t="s">
        <v>1185</v>
      </c>
      <c r="U331" s="12" t="s">
        <v>869</v>
      </c>
      <c r="V331" t="s">
        <v>1266</v>
      </c>
      <c r="W331" s="34" t="s">
        <v>387</v>
      </c>
    </row>
    <row r="332" spans="11:23" x14ac:dyDescent="0.25">
      <c r="K332" s="34" t="s">
        <v>338</v>
      </c>
      <c r="L332" s="12" t="s">
        <v>1748</v>
      </c>
      <c r="M332" s="35">
        <v>195</v>
      </c>
      <c r="N332">
        <f t="shared" si="14"/>
        <v>16</v>
      </c>
      <c r="S332" s="16" t="str">
        <f t="shared" si="13"/>
        <v>RUSU ELENA CLAUDIA</v>
      </c>
      <c r="T332" s="12" t="s">
        <v>1185</v>
      </c>
      <c r="U332" s="12" t="s">
        <v>870</v>
      </c>
      <c r="V332" t="s">
        <v>718</v>
      </c>
      <c r="W332" s="34" t="s">
        <v>338</v>
      </c>
    </row>
    <row r="333" spans="11:23" x14ac:dyDescent="0.25">
      <c r="K333" s="34" t="s">
        <v>232</v>
      </c>
      <c r="L333" s="12" t="s">
        <v>1545</v>
      </c>
      <c r="M333" s="35">
        <v>77</v>
      </c>
      <c r="N333">
        <f t="shared" ref="N333:N364" si="15">LEN(L333)</f>
        <v>16</v>
      </c>
      <c r="S333" s="16" t="str">
        <f t="shared" si="13"/>
        <v>SABAU ELENA</v>
      </c>
      <c r="T333" s="12" t="s">
        <v>1186</v>
      </c>
      <c r="U333" s="12" t="s">
        <v>632</v>
      </c>
      <c r="V333" t="s">
        <v>1276</v>
      </c>
      <c r="W333" s="34" t="s">
        <v>232</v>
      </c>
    </row>
    <row r="334" spans="11:23" x14ac:dyDescent="0.25">
      <c r="K334" s="34" t="s">
        <v>217</v>
      </c>
      <c r="L334" s="12" t="s">
        <v>1749</v>
      </c>
      <c r="M334" s="35">
        <v>62</v>
      </c>
      <c r="N334">
        <f t="shared" si="15"/>
        <v>17</v>
      </c>
      <c r="S334" s="16" t="str">
        <f t="shared" si="13"/>
        <v>SABAU MIRELA GEORGIANA</v>
      </c>
      <c r="T334" s="12" t="s">
        <v>1186</v>
      </c>
      <c r="U334" s="12" t="s">
        <v>871</v>
      </c>
      <c r="V334" t="s">
        <v>1360</v>
      </c>
      <c r="W334" s="34" t="s">
        <v>217</v>
      </c>
    </row>
    <row r="335" spans="11:23" x14ac:dyDescent="0.25">
      <c r="K335" s="34" t="s">
        <v>434</v>
      </c>
      <c r="L335" s="12" t="s">
        <v>1546</v>
      </c>
      <c r="M335" s="35">
        <v>305</v>
      </c>
      <c r="N335">
        <f t="shared" si="15"/>
        <v>17</v>
      </c>
      <c r="S335" s="16" t="str">
        <f t="shared" si="13"/>
        <v>SALCA HORIA</v>
      </c>
      <c r="T335" s="12" t="s">
        <v>1187</v>
      </c>
      <c r="U335" s="12" t="s">
        <v>872</v>
      </c>
      <c r="V335" t="s">
        <v>811</v>
      </c>
      <c r="W335" s="34" t="s">
        <v>434</v>
      </c>
    </row>
    <row r="336" spans="11:23" x14ac:dyDescent="0.25">
      <c r="K336" s="34" t="s">
        <v>322</v>
      </c>
      <c r="L336" s="12" t="s">
        <v>1547</v>
      </c>
      <c r="M336" s="35">
        <v>178</v>
      </c>
      <c r="N336">
        <f t="shared" si="15"/>
        <v>18</v>
      </c>
      <c r="S336" s="16" t="str">
        <f t="shared" si="13"/>
        <v>SALLAY ARPAD</v>
      </c>
      <c r="T336" s="12" t="s">
        <v>1188</v>
      </c>
      <c r="U336" s="12" t="s">
        <v>873</v>
      </c>
      <c r="V336" t="s">
        <v>1294</v>
      </c>
      <c r="W336" s="34" t="s">
        <v>322</v>
      </c>
    </row>
    <row r="337" spans="11:23" x14ac:dyDescent="0.25">
      <c r="K337" s="34" t="s">
        <v>497</v>
      </c>
      <c r="L337" s="12" t="s">
        <v>1750</v>
      </c>
      <c r="M337" s="35">
        <v>373</v>
      </c>
      <c r="N337">
        <f t="shared" si="15"/>
        <v>19</v>
      </c>
      <c r="S337" s="16" t="str">
        <f t="shared" si="13"/>
        <v>SANDU ADRIANA MAGDALENA</v>
      </c>
      <c r="T337" s="12" t="s">
        <v>1189</v>
      </c>
      <c r="U337" s="12" t="s">
        <v>874</v>
      </c>
      <c r="V337" t="s">
        <v>1347</v>
      </c>
      <c r="W337" s="34" t="s">
        <v>497</v>
      </c>
    </row>
    <row r="338" spans="11:23" x14ac:dyDescent="0.25">
      <c r="K338" s="34" t="s">
        <v>390</v>
      </c>
      <c r="L338" s="12" t="s">
        <v>1548</v>
      </c>
      <c r="M338" s="35">
        <v>252</v>
      </c>
      <c r="N338">
        <f t="shared" si="15"/>
        <v>16</v>
      </c>
      <c r="S338" s="16" t="str">
        <f t="shared" si="13"/>
        <v>SANDU ANCA</v>
      </c>
      <c r="T338" s="12" t="s">
        <v>1189</v>
      </c>
      <c r="U338" s="12" t="s">
        <v>773</v>
      </c>
      <c r="V338" t="s">
        <v>1267</v>
      </c>
      <c r="W338" s="34" t="s">
        <v>390</v>
      </c>
    </row>
    <row r="339" spans="11:23" x14ac:dyDescent="0.25">
      <c r="K339" s="34" t="s">
        <v>527</v>
      </c>
      <c r="L339" s="12" t="s">
        <v>1751</v>
      </c>
      <c r="M339" s="35">
        <v>404</v>
      </c>
      <c r="N339">
        <f t="shared" si="15"/>
        <v>20</v>
      </c>
      <c r="S339" s="16" t="str">
        <f t="shared" si="13"/>
        <v>SANDU CRISTINA FRAXA</v>
      </c>
      <c r="T339" s="12" t="s">
        <v>1189</v>
      </c>
      <c r="U339" s="12" t="s">
        <v>875</v>
      </c>
      <c r="V339" t="s">
        <v>1334</v>
      </c>
      <c r="W339" s="34" t="s">
        <v>527</v>
      </c>
    </row>
    <row r="340" spans="11:23" x14ac:dyDescent="0.25">
      <c r="K340" s="34" t="s">
        <v>347</v>
      </c>
      <c r="L340" s="12" t="s">
        <v>1549</v>
      </c>
      <c r="M340" s="35">
        <v>206</v>
      </c>
      <c r="N340">
        <f t="shared" si="15"/>
        <v>17</v>
      </c>
      <c r="S340" s="16" t="str">
        <f t="shared" si="13"/>
        <v>SANDU ELENA</v>
      </c>
      <c r="T340" s="12" t="s">
        <v>1189</v>
      </c>
      <c r="U340" s="12" t="s">
        <v>632</v>
      </c>
      <c r="V340" t="s">
        <v>719</v>
      </c>
      <c r="W340" s="34" t="s">
        <v>347</v>
      </c>
    </row>
    <row r="341" spans="11:23" x14ac:dyDescent="0.25">
      <c r="K341" s="34" t="s">
        <v>486</v>
      </c>
      <c r="L341" s="12" t="s">
        <v>1550</v>
      </c>
      <c r="M341" s="35">
        <v>361</v>
      </c>
      <c r="N341">
        <f t="shared" si="15"/>
        <v>17</v>
      </c>
      <c r="S341" s="16" t="str">
        <f t="shared" si="13"/>
        <v>SANDU IONEL</v>
      </c>
      <c r="T341" s="12" t="s">
        <v>1189</v>
      </c>
      <c r="U341" s="12" t="s">
        <v>876</v>
      </c>
      <c r="V341" t="s">
        <v>601</v>
      </c>
      <c r="W341" s="34" t="s">
        <v>486</v>
      </c>
    </row>
    <row r="342" spans="11:23" x14ac:dyDescent="0.25">
      <c r="K342" s="34" t="s">
        <v>301</v>
      </c>
      <c r="L342" s="12" t="s">
        <v>1752</v>
      </c>
      <c r="M342" s="35">
        <v>156</v>
      </c>
      <c r="N342">
        <f t="shared" si="15"/>
        <v>18</v>
      </c>
      <c r="S342" s="16" t="str">
        <f t="shared" si="13"/>
        <v>SAVU COSMINA SILVIANA</v>
      </c>
      <c r="T342" s="12" t="s">
        <v>1190</v>
      </c>
      <c r="U342" s="12" t="s">
        <v>877</v>
      </c>
      <c r="V342" t="s">
        <v>1278</v>
      </c>
      <c r="W342" s="34" t="s">
        <v>301</v>
      </c>
    </row>
    <row r="343" spans="11:23" x14ac:dyDescent="0.25">
      <c r="K343" s="34" t="s">
        <v>435</v>
      </c>
      <c r="L343" s="12" t="s">
        <v>1753</v>
      </c>
      <c r="M343" s="35">
        <v>306</v>
      </c>
      <c r="N343">
        <f t="shared" si="15"/>
        <v>19</v>
      </c>
      <c r="S343" s="16" t="str">
        <f t="shared" si="13"/>
        <v>SERBAN CERNAT CLAUDIA</v>
      </c>
      <c r="T343" s="12" t="s">
        <v>1191</v>
      </c>
      <c r="U343" s="12" t="s">
        <v>878</v>
      </c>
      <c r="V343" t="s">
        <v>1340</v>
      </c>
      <c r="W343" s="34" t="s">
        <v>435</v>
      </c>
    </row>
    <row r="344" spans="11:23" x14ac:dyDescent="0.25">
      <c r="K344" s="34" t="s">
        <v>302</v>
      </c>
      <c r="L344" s="12" t="s">
        <v>1551</v>
      </c>
      <c r="M344" s="35">
        <v>157</v>
      </c>
      <c r="N344">
        <f t="shared" si="15"/>
        <v>20</v>
      </c>
      <c r="S344" s="16" t="str">
        <f t="shared" si="13"/>
        <v>SERBAN MARIUTA</v>
      </c>
      <c r="T344" s="12" t="s">
        <v>1191</v>
      </c>
      <c r="U344" s="12" t="s">
        <v>879</v>
      </c>
      <c r="V344" t="s">
        <v>613</v>
      </c>
      <c r="W344" s="34" t="s">
        <v>302</v>
      </c>
    </row>
    <row r="345" spans="11:23" x14ac:dyDescent="0.25">
      <c r="K345" s="34" t="s">
        <v>275</v>
      </c>
      <c r="L345" s="12" t="s">
        <v>1552</v>
      </c>
      <c r="M345" s="35">
        <v>127</v>
      </c>
      <c r="N345">
        <f t="shared" si="15"/>
        <v>17</v>
      </c>
      <c r="S345" s="16" t="str">
        <f t="shared" si="13"/>
        <v>SERBAN RADU</v>
      </c>
      <c r="T345" s="12" t="s">
        <v>1191</v>
      </c>
      <c r="U345" s="12" t="s">
        <v>880</v>
      </c>
      <c r="V345" t="s">
        <v>1276</v>
      </c>
      <c r="W345" s="34" t="s">
        <v>275</v>
      </c>
    </row>
    <row r="346" spans="11:23" x14ac:dyDescent="0.25">
      <c r="K346" s="34" t="s">
        <v>350</v>
      </c>
      <c r="L346" s="12" t="s">
        <v>1754</v>
      </c>
      <c r="M346" s="35">
        <v>209</v>
      </c>
      <c r="N346">
        <f t="shared" si="15"/>
        <v>19</v>
      </c>
      <c r="S346" s="16" t="str">
        <f t="shared" si="13"/>
        <v>SERBAN SILVIU CONSTANTIN</v>
      </c>
      <c r="T346" s="12" t="s">
        <v>1191</v>
      </c>
      <c r="U346" s="12" t="s">
        <v>881</v>
      </c>
      <c r="V346" t="s">
        <v>1258</v>
      </c>
      <c r="W346" s="34" t="s">
        <v>350</v>
      </c>
    </row>
    <row r="347" spans="11:23" x14ac:dyDescent="0.25">
      <c r="K347" s="34" t="s">
        <v>372</v>
      </c>
      <c r="L347" s="12" t="s">
        <v>1755</v>
      </c>
      <c r="M347" s="35">
        <v>233</v>
      </c>
      <c r="N347">
        <f t="shared" si="15"/>
        <v>25</v>
      </c>
      <c r="S347" s="16" t="str">
        <f t="shared" si="13"/>
        <v>SERBANESCU CRISTINA GABRIELLA</v>
      </c>
      <c r="T347" s="12" t="s">
        <v>1192</v>
      </c>
      <c r="U347" s="12" t="s">
        <v>882</v>
      </c>
      <c r="V347" t="s">
        <v>1307</v>
      </c>
      <c r="W347" s="34" t="s">
        <v>372</v>
      </c>
    </row>
    <row r="348" spans="11:23" x14ac:dyDescent="0.25">
      <c r="K348" s="34" t="s">
        <v>334</v>
      </c>
      <c r="L348" s="12" t="s">
        <v>1553</v>
      </c>
      <c r="M348" s="35">
        <v>190</v>
      </c>
      <c r="N348">
        <f t="shared" si="15"/>
        <v>19</v>
      </c>
      <c r="S348" s="16" t="str">
        <f t="shared" si="13"/>
        <v>SFETCU RALUCA</v>
      </c>
      <c r="T348" s="12" t="s">
        <v>1193</v>
      </c>
      <c r="U348" s="12" t="s">
        <v>661</v>
      </c>
      <c r="V348" t="s">
        <v>720</v>
      </c>
      <c r="W348" s="34" t="s">
        <v>334</v>
      </c>
    </row>
    <row r="349" spans="11:23" x14ac:dyDescent="0.25">
      <c r="K349" s="34" t="s">
        <v>181</v>
      </c>
      <c r="L349" s="12" t="s">
        <v>1554</v>
      </c>
      <c r="M349" s="35">
        <v>24</v>
      </c>
      <c r="N349">
        <f t="shared" si="15"/>
        <v>19</v>
      </c>
      <c r="S349" s="16" t="str">
        <f t="shared" si="13"/>
        <v>SIMION CATALIN</v>
      </c>
      <c r="T349" s="12" t="s">
        <v>1194</v>
      </c>
      <c r="U349" s="12" t="s">
        <v>883</v>
      </c>
      <c r="V349" t="s">
        <v>663</v>
      </c>
      <c r="W349" s="34" t="s">
        <v>181</v>
      </c>
    </row>
    <row r="350" spans="11:23" x14ac:dyDescent="0.25">
      <c r="K350" s="34" t="s">
        <v>312</v>
      </c>
      <c r="L350" s="12" t="s">
        <v>1756</v>
      </c>
      <c r="M350" s="35">
        <v>167</v>
      </c>
      <c r="N350">
        <f t="shared" si="15"/>
        <v>20</v>
      </c>
      <c r="S350" s="16" t="str">
        <f t="shared" si="13"/>
        <v>SIMION VIOLETA ELENA</v>
      </c>
      <c r="T350" s="12" t="s">
        <v>1194</v>
      </c>
      <c r="U350" s="12" t="s">
        <v>884</v>
      </c>
      <c r="V350" t="s">
        <v>1258</v>
      </c>
      <c r="W350" s="34" t="s">
        <v>312</v>
      </c>
    </row>
    <row r="351" spans="11:23" x14ac:dyDescent="0.25">
      <c r="K351" s="34" t="s">
        <v>487</v>
      </c>
      <c r="L351" s="12" t="s">
        <v>1555</v>
      </c>
      <c r="M351" s="35">
        <v>362</v>
      </c>
      <c r="N351">
        <f t="shared" si="15"/>
        <v>23</v>
      </c>
      <c r="S351" s="16" t="str">
        <f t="shared" si="13"/>
        <v>SIMIONESCU SILVIA</v>
      </c>
      <c r="T351" s="12" t="s">
        <v>1195</v>
      </c>
      <c r="U351" s="12" t="s">
        <v>885</v>
      </c>
      <c r="V351" t="s">
        <v>1348</v>
      </c>
      <c r="W351" s="34" t="s">
        <v>487</v>
      </c>
    </row>
    <row r="352" spans="11:23" x14ac:dyDescent="0.25">
      <c r="K352" s="34" t="s">
        <v>339</v>
      </c>
      <c r="L352" s="12" t="s">
        <v>1757</v>
      </c>
      <c r="M352" s="35">
        <v>196</v>
      </c>
      <c r="N352">
        <f t="shared" si="15"/>
        <v>19</v>
      </c>
      <c r="S352" s="16" t="str">
        <f t="shared" si="13"/>
        <v>SION GRATIELA LUMINITA</v>
      </c>
      <c r="T352" s="12" t="s">
        <v>1196</v>
      </c>
      <c r="U352" s="12" t="s">
        <v>886</v>
      </c>
      <c r="V352" t="s">
        <v>1303</v>
      </c>
      <c r="W352" s="34" t="s">
        <v>339</v>
      </c>
    </row>
    <row r="353" spans="11:23" x14ac:dyDescent="0.25">
      <c r="K353" s="34" t="s">
        <v>1914</v>
      </c>
      <c r="L353" s="12" t="s">
        <v>1556</v>
      </c>
      <c r="M353" s="35">
        <v>405</v>
      </c>
      <c r="N353">
        <f t="shared" si="15"/>
        <v>22</v>
      </c>
      <c r="S353" s="16" t="str">
        <f t="shared" si="13"/>
        <v>SPINEANU LUCIANA</v>
      </c>
      <c r="T353" s="12" t="s">
        <v>1197</v>
      </c>
      <c r="U353" s="12" t="s">
        <v>1249</v>
      </c>
      <c r="V353" t="s">
        <v>1315</v>
      </c>
      <c r="W353" s="34" t="s">
        <v>1914</v>
      </c>
    </row>
    <row r="354" spans="11:23" x14ac:dyDescent="0.25">
      <c r="K354" s="34" t="s">
        <v>348</v>
      </c>
      <c r="L354" s="12" t="s">
        <v>1557</v>
      </c>
      <c r="M354" s="35">
        <v>207</v>
      </c>
      <c r="N354">
        <f t="shared" si="15"/>
        <v>19</v>
      </c>
      <c r="S354" s="16" t="str">
        <f t="shared" si="13"/>
        <v>STAN VICTORIA</v>
      </c>
      <c r="T354" s="12" t="s">
        <v>1198</v>
      </c>
      <c r="U354" s="12" t="s">
        <v>887</v>
      </c>
      <c r="V354" t="s">
        <v>722</v>
      </c>
      <c r="W354" s="34" t="s">
        <v>348</v>
      </c>
    </row>
    <row r="355" spans="11:23" x14ac:dyDescent="0.25">
      <c r="K355" s="34" t="s">
        <v>398</v>
      </c>
      <c r="L355" s="12" t="s">
        <v>1758</v>
      </c>
      <c r="M355" s="35">
        <v>260</v>
      </c>
      <c r="N355">
        <f t="shared" si="15"/>
        <v>20</v>
      </c>
      <c r="S355" s="16" t="str">
        <f t="shared" si="13"/>
        <v>STANCIOIU ANCA GABRIELA</v>
      </c>
      <c r="T355" s="12" t="s">
        <v>1199</v>
      </c>
      <c r="U355" s="12" t="s">
        <v>888</v>
      </c>
      <c r="V355" t="s">
        <v>1268</v>
      </c>
      <c r="W355" s="34" t="s">
        <v>398</v>
      </c>
    </row>
    <row r="356" spans="11:23" x14ac:dyDescent="0.25">
      <c r="K356" s="34" t="s">
        <v>414</v>
      </c>
      <c r="L356" s="12" t="s">
        <v>1759</v>
      </c>
      <c r="M356" s="35">
        <v>279</v>
      </c>
      <c r="N356">
        <f t="shared" si="15"/>
        <v>21</v>
      </c>
      <c r="S356" s="16" t="str">
        <f t="shared" si="13"/>
        <v>STANCIOIU MIRON GEORGE</v>
      </c>
      <c r="T356" s="12" t="s">
        <v>1199</v>
      </c>
      <c r="U356" s="12" t="s">
        <v>889</v>
      </c>
      <c r="V356" t="s">
        <v>632</v>
      </c>
      <c r="W356" s="34" t="s">
        <v>414</v>
      </c>
    </row>
    <row r="357" spans="11:23" x14ac:dyDescent="0.25">
      <c r="K357" s="34" t="s">
        <v>415</v>
      </c>
      <c r="L357" s="12" t="s">
        <v>1760</v>
      </c>
      <c r="M357" s="35">
        <v>280</v>
      </c>
      <c r="N357">
        <f t="shared" si="15"/>
        <v>20</v>
      </c>
      <c r="S357" s="16" t="str">
        <f t="shared" si="13"/>
        <v>STANCIU BOGDAN CONSTANTIN</v>
      </c>
      <c r="T357" s="12" t="s">
        <v>1200</v>
      </c>
      <c r="U357" s="12" t="s">
        <v>891</v>
      </c>
      <c r="V357" t="s">
        <v>620</v>
      </c>
      <c r="W357" s="34" t="s">
        <v>415</v>
      </c>
    </row>
    <row r="358" spans="11:23" x14ac:dyDescent="0.25">
      <c r="K358" s="34" t="s">
        <v>276</v>
      </c>
      <c r="L358" s="12" t="s">
        <v>1761</v>
      </c>
      <c r="M358" s="35">
        <v>128</v>
      </c>
      <c r="N358">
        <f t="shared" si="15"/>
        <v>20</v>
      </c>
      <c r="S358" s="16" t="str">
        <f t="shared" si="13"/>
        <v>STANCIU VASILE MILTIADE</v>
      </c>
      <c r="T358" s="12" t="s">
        <v>1200</v>
      </c>
      <c r="U358" s="12" t="s">
        <v>892</v>
      </c>
      <c r="V358" t="s">
        <v>1281</v>
      </c>
      <c r="W358" s="34" t="s">
        <v>276</v>
      </c>
    </row>
    <row r="359" spans="11:23" x14ac:dyDescent="0.25">
      <c r="K359" s="34" t="s">
        <v>488</v>
      </c>
      <c r="L359" s="12" t="s">
        <v>1762</v>
      </c>
      <c r="M359" s="35">
        <v>363</v>
      </c>
      <c r="N359">
        <f t="shared" si="15"/>
        <v>24</v>
      </c>
      <c r="S359" s="16" t="str">
        <f t="shared" si="13"/>
        <v>STANCIULESCU SORIN CORNEL</v>
      </c>
      <c r="T359" s="12" t="s">
        <v>1201</v>
      </c>
      <c r="U359" s="12" t="s">
        <v>893</v>
      </c>
      <c r="V359" t="s">
        <v>842</v>
      </c>
      <c r="W359" s="34" t="s">
        <v>488</v>
      </c>
    </row>
    <row r="360" spans="11:23" x14ac:dyDescent="0.25">
      <c r="K360" s="34" t="s">
        <v>202</v>
      </c>
      <c r="L360" s="12" t="s">
        <v>1558</v>
      </c>
      <c r="M360" s="35">
        <v>46</v>
      </c>
      <c r="N360">
        <f t="shared" si="15"/>
        <v>16</v>
      </c>
      <c r="S360" s="16" t="str">
        <f t="shared" si="13"/>
        <v>STANCU RADU</v>
      </c>
      <c r="T360" s="12" t="s">
        <v>1202</v>
      </c>
      <c r="U360" s="12" t="s">
        <v>880</v>
      </c>
      <c r="V360" t="s">
        <v>1263</v>
      </c>
      <c r="W360" s="34" t="s">
        <v>202</v>
      </c>
    </row>
    <row r="361" spans="11:23" x14ac:dyDescent="0.25">
      <c r="K361" s="34" t="s">
        <v>399</v>
      </c>
      <c r="L361" s="12" t="s">
        <v>1559</v>
      </c>
      <c r="M361" s="35">
        <v>261</v>
      </c>
      <c r="N361">
        <f t="shared" si="15"/>
        <v>24</v>
      </c>
      <c r="S361" s="16" t="str">
        <f t="shared" si="13"/>
        <v>STANCULESCU ILEANA</v>
      </c>
      <c r="T361" s="12" t="s">
        <v>1203</v>
      </c>
      <c r="U361" s="12" t="s">
        <v>894</v>
      </c>
      <c r="V361" t="s">
        <v>1269</v>
      </c>
      <c r="W361" s="34" t="s">
        <v>399</v>
      </c>
    </row>
    <row r="362" spans="11:23" x14ac:dyDescent="0.25">
      <c r="K362" s="34" t="s">
        <v>203</v>
      </c>
      <c r="L362" s="12" t="s">
        <v>1763</v>
      </c>
      <c r="M362" s="35">
        <v>47</v>
      </c>
      <c r="N362">
        <f t="shared" si="15"/>
        <v>21</v>
      </c>
      <c r="S362" s="16" t="str">
        <f t="shared" si="13"/>
        <v>STANESCU STANCIU TEODORA</v>
      </c>
      <c r="T362" s="12" t="s">
        <v>1204</v>
      </c>
      <c r="U362" s="12" t="s">
        <v>895</v>
      </c>
      <c r="V362" t="s">
        <v>661</v>
      </c>
      <c r="W362" s="34" t="s">
        <v>203</v>
      </c>
    </row>
    <row r="363" spans="11:23" x14ac:dyDescent="0.25">
      <c r="K363" s="34" t="s">
        <v>427</v>
      </c>
      <c r="L363" s="12" t="s">
        <v>1764</v>
      </c>
      <c r="M363" s="35">
        <v>297</v>
      </c>
      <c r="N363">
        <f t="shared" si="15"/>
        <v>20</v>
      </c>
      <c r="S363" s="16" t="str">
        <f t="shared" si="13"/>
        <v>STEFANESCU ANA ROXANA</v>
      </c>
      <c r="T363" s="12" t="s">
        <v>1205</v>
      </c>
      <c r="U363" s="12" t="s">
        <v>896</v>
      </c>
      <c r="V363" t="s">
        <v>813</v>
      </c>
      <c r="W363" s="34" t="s">
        <v>427</v>
      </c>
    </row>
    <row r="364" spans="11:23" x14ac:dyDescent="0.25">
      <c r="K364" s="34" t="s">
        <v>182</v>
      </c>
      <c r="L364" s="12" t="s">
        <v>1765</v>
      </c>
      <c r="M364" s="35">
        <v>25</v>
      </c>
      <c r="N364">
        <f t="shared" si="15"/>
        <v>23</v>
      </c>
      <c r="S364" s="16" t="str">
        <f t="shared" si="13"/>
        <v>STERIAN CONSTANTIN DAN</v>
      </c>
      <c r="T364" s="12" t="s">
        <v>1206</v>
      </c>
      <c r="U364" s="12" t="s">
        <v>897</v>
      </c>
      <c r="V364" t="s">
        <v>1286</v>
      </c>
      <c r="W364" s="34" t="s">
        <v>182</v>
      </c>
    </row>
    <row r="365" spans="11:23" x14ac:dyDescent="0.25">
      <c r="K365" s="34" t="s">
        <v>528</v>
      </c>
      <c r="L365" s="12" t="s">
        <v>1766</v>
      </c>
      <c r="M365" s="35">
        <v>406</v>
      </c>
      <c r="N365">
        <f t="shared" ref="N365:N390" si="16">LEN(L365)</f>
        <v>17</v>
      </c>
      <c r="S365" s="16" t="str">
        <f t="shared" si="13"/>
        <v>STOIAN ANCA IULIA</v>
      </c>
      <c r="T365" s="12" t="s">
        <v>1207</v>
      </c>
      <c r="U365" s="12" t="s">
        <v>898</v>
      </c>
      <c r="V365" t="s">
        <v>1335</v>
      </c>
      <c r="W365" s="34" t="s">
        <v>528</v>
      </c>
    </row>
    <row r="366" spans="11:23" x14ac:dyDescent="0.25">
      <c r="K366" s="34" t="s">
        <v>369</v>
      </c>
      <c r="L366" s="12" t="s">
        <v>1560</v>
      </c>
      <c r="M366" s="35">
        <v>230</v>
      </c>
      <c r="N366">
        <f t="shared" si="16"/>
        <v>21</v>
      </c>
      <c r="S366" s="16" t="str">
        <f t="shared" si="13"/>
        <v>STOIAN LUMINITA</v>
      </c>
      <c r="T366" s="12" t="s">
        <v>1207</v>
      </c>
      <c r="U366" s="12" t="s">
        <v>764</v>
      </c>
      <c r="V366" t="s">
        <v>1310</v>
      </c>
      <c r="W366" s="34" t="s">
        <v>369</v>
      </c>
    </row>
    <row r="367" spans="11:23" x14ac:dyDescent="0.25">
      <c r="K367" s="34" t="s">
        <v>230</v>
      </c>
      <c r="L367" s="12" t="s">
        <v>1767</v>
      </c>
      <c r="M367" s="35">
        <v>75</v>
      </c>
      <c r="N367">
        <f t="shared" si="16"/>
        <v>18</v>
      </c>
      <c r="S367" s="16" t="str">
        <f t="shared" si="13"/>
        <v>STROE PETRUTA GABRIELA</v>
      </c>
      <c r="T367" s="12" t="s">
        <v>1208</v>
      </c>
      <c r="U367" s="12" t="s">
        <v>899</v>
      </c>
      <c r="V367" t="s">
        <v>883</v>
      </c>
      <c r="W367" s="34" t="s">
        <v>230</v>
      </c>
    </row>
    <row r="368" spans="11:23" x14ac:dyDescent="0.25">
      <c r="K368" s="34" t="s">
        <v>489</v>
      </c>
      <c r="L368" s="12" t="s">
        <v>1768</v>
      </c>
      <c r="M368" s="35">
        <v>364</v>
      </c>
      <c r="N368">
        <f t="shared" si="16"/>
        <v>21</v>
      </c>
      <c r="S368" s="16" t="str">
        <f t="shared" si="13"/>
        <v>TANASESCU ALINA ELENA</v>
      </c>
      <c r="T368" s="12" t="s">
        <v>1209</v>
      </c>
      <c r="U368" s="12" t="s">
        <v>900</v>
      </c>
      <c r="V368" t="s">
        <v>1253</v>
      </c>
      <c r="W368" s="34" t="s">
        <v>489</v>
      </c>
    </row>
    <row r="369" spans="11:23" x14ac:dyDescent="0.25">
      <c r="K369" s="34" t="s">
        <v>490</v>
      </c>
      <c r="L369" s="12" t="s">
        <v>1769</v>
      </c>
      <c r="M369" s="35">
        <v>365</v>
      </c>
      <c r="N369">
        <f t="shared" si="16"/>
        <v>17</v>
      </c>
      <c r="S369" s="16" t="str">
        <f t="shared" si="13"/>
        <v>TAPUS IULIA FLORINA</v>
      </c>
      <c r="T369" s="12" t="s">
        <v>1210</v>
      </c>
      <c r="U369" s="12" t="s">
        <v>901</v>
      </c>
      <c r="V369" t="s">
        <v>843</v>
      </c>
      <c r="W369" s="34" t="s">
        <v>490</v>
      </c>
    </row>
    <row r="370" spans="11:23" x14ac:dyDescent="0.25">
      <c r="K370" s="34" t="s">
        <v>326</v>
      </c>
      <c r="L370" s="12" t="s">
        <v>1770</v>
      </c>
      <c r="M370" s="35">
        <v>182</v>
      </c>
      <c r="N370">
        <f t="shared" si="16"/>
        <v>18</v>
      </c>
      <c r="S370" s="16" t="str">
        <f t="shared" si="13"/>
        <v>TARANU ADELA MIHAELA</v>
      </c>
      <c r="T370" s="12" t="s">
        <v>1211</v>
      </c>
      <c r="U370" s="12" t="s">
        <v>902</v>
      </c>
      <c r="V370" t="s">
        <v>1304</v>
      </c>
      <c r="W370" s="34" t="s">
        <v>326</v>
      </c>
    </row>
    <row r="371" spans="11:23" x14ac:dyDescent="0.25">
      <c r="K371" s="34" t="s">
        <v>544</v>
      </c>
      <c r="L371" s="12" t="s">
        <v>1771</v>
      </c>
      <c r="M371" s="35">
        <v>423</v>
      </c>
      <c r="N371">
        <f t="shared" si="16"/>
        <v>23</v>
      </c>
      <c r="S371" s="16" t="str">
        <f t="shared" si="13"/>
        <v>TASCOVICI DALIANA ECATERINA</v>
      </c>
      <c r="T371" s="12" t="s">
        <v>1212</v>
      </c>
      <c r="U371" s="12" t="s">
        <v>903</v>
      </c>
      <c r="V371" t="s">
        <v>1283</v>
      </c>
      <c r="W371" s="34" t="s">
        <v>544</v>
      </c>
    </row>
    <row r="372" spans="11:23" x14ac:dyDescent="0.25">
      <c r="K372" s="34" t="s">
        <v>416</v>
      </c>
      <c r="L372" s="12" t="s">
        <v>1561</v>
      </c>
      <c r="M372" s="35">
        <v>281</v>
      </c>
      <c r="N372">
        <f t="shared" si="16"/>
        <v>21</v>
      </c>
      <c r="S372" s="16" t="str">
        <f t="shared" si="13"/>
        <v>TEACA ALEXANDRA</v>
      </c>
      <c r="T372" s="12" t="s">
        <v>1213</v>
      </c>
      <c r="U372" s="12" t="s">
        <v>904</v>
      </c>
      <c r="V372" t="s">
        <v>1270</v>
      </c>
      <c r="W372" s="34" t="s">
        <v>416</v>
      </c>
    </row>
    <row r="373" spans="11:23" x14ac:dyDescent="0.25">
      <c r="K373" s="34" t="s">
        <v>548</v>
      </c>
      <c r="L373" s="12" t="s">
        <v>1772</v>
      </c>
      <c r="M373" s="34">
        <v>435</v>
      </c>
      <c r="N373">
        <f t="shared" si="16"/>
        <v>24</v>
      </c>
      <c r="S373" s="16" t="str">
        <f t="shared" si="13"/>
        <v>TEODORESCU ANEMARI SIMONA</v>
      </c>
      <c r="T373" s="12" t="s">
        <v>1214</v>
      </c>
      <c r="U373" s="12" t="s">
        <v>905</v>
      </c>
      <c r="V373" t="s">
        <v>600</v>
      </c>
      <c r="W373" s="34" t="s">
        <v>548</v>
      </c>
    </row>
    <row r="374" spans="11:23" x14ac:dyDescent="0.25">
      <c r="K374" s="34" t="s">
        <v>417</v>
      </c>
      <c r="L374" s="12" t="s">
        <v>1773</v>
      </c>
      <c r="M374" s="35">
        <v>282</v>
      </c>
      <c r="N374">
        <f t="shared" si="16"/>
        <v>22</v>
      </c>
      <c r="S374" s="16" t="str">
        <f t="shared" si="13"/>
        <v>TEODORESCU ELENA SIDONIA</v>
      </c>
      <c r="T374" s="12" t="s">
        <v>1214</v>
      </c>
      <c r="U374" s="12" t="s">
        <v>906</v>
      </c>
      <c r="V374" t="s">
        <v>1262</v>
      </c>
      <c r="W374" s="34" t="s">
        <v>417</v>
      </c>
    </row>
    <row r="375" spans="11:23" x14ac:dyDescent="0.25">
      <c r="K375" s="34" t="s">
        <v>400</v>
      </c>
      <c r="L375" s="12" t="s">
        <v>1774</v>
      </c>
      <c r="M375" s="35">
        <v>262</v>
      </c>
      <c r="N375">
        <f t="shared" si="16"/>
        <v>25</v>
      </c>
      <c r="S375" s="16" t="str">
        <f t="shared" si="13"/>
        <v>TEODORESCU NICOLETA DOINA</v>
      </c>
      <c r="T375" s="12" t="s">
        <v>1214</v>
      </c>
      <c r="U375" s="12" t="s">
        <v>907</v>
      </c>
      <c r="V375" t="s">
        <v>1271</v>
      </c>
      <c r="W375" s="34" t="s">
        <v>400</v>
      </c>
    </row>
    <row r="376" spans="11:23" x14ac:dyDescent="0.25">
      <c r="K376" s="34" t="s">
        <v>418</v>
      </c>
      <c r="L376" s="12" t="s">
        <v>1775</v>
      </c>
      <c r="M376" s="35">
        <v>283</v>
      </c>
      <c r="N376">
        <f t="shared" si="16"/>
        <v>18</v>
      </c>
      <c r="S376" s="16" t="str">
        <f t="shared" si="13"/>
        <v>TERZI MIRELA LUCIA</v>
      </c>
      <c r="T376" s="12" t="s">
        <v>1215</v>
      </c>
      <c r="U376" s="12" t="s">
        <v>908</v>
      </c>
      <c r="V376" t="s">
        <v>1246</v>
      </c>
      <c r="W376" s="34" t="s">
        <v>418</v>
      </c>
    </row>
    <row r="377" spans="11:23" x14ac:dyDescent="0.25">
      <c r="K377" s="34" t="s">
        <v>242</v>
      </c>
      <c r="L377" s="12" t="s">
        <v>1776</v>
      </c>
      <c r="M377" s="35">
        <v>89</v>
      </c>
      <c r="N377">
        <f t="shared" si="16"/>
        <v>21</v>
      </c>
      <c r="S377" s="16" t="str">
        <f t="shared" si="13"/>
        <v>TEUSDEA CRISTIAN CLAUDIU</v>
      </c>
      <c r="T377" s="12" t="s">
        <v>1216</v>
      </c>
      <c r="U377" s="12" t="s">
        <v>909</v>
      </c>
      <c r="V377" t="s">
        <v>1253</v>
      </c>
      <c r="W377" s="34" t="s">
        <v>242</v>
      </c>
    </row>
    <row r="378" spans="11:23" x14ac:dyDescent="0.25">
      <c r="K378" s="34" t="s">
        <v>444</v>
      </c>
      <c r="L378" s="12" t="s">
        <v>1562</v>
      </c>
      <c r="M378" s="35">
        <v>315</v>
      </c>
      <c r="N378">
        <f t="shared" si="16"/>
        <v>22</v>
      </c>
      <c r="S378" s="16" t="str">
        <f t="shared" si="13"/>
        <v>TICUSAN MARILENA</v>
      </c>
      <c r="T378" s="12" t="s">
        <v>1217</v>
      </c>
      <c r="U378" s="12" t="s">
        <v>671</v>
      </c>
      <c r="V378" t="s">
        <v>703</v>
      </c>
      <c r="W378" s="34" t="s">
        <v>444</v>
      </c>
    </row>
    <row r="379" spans="11:23" x14ac:dyDescent="0.25">
      <c r="K379" s="34" t="s">
        <v>546</v>
      </c>
      <c r="L379" s="12" t="s">
        <v>1892</v>
      </c>
      <c r="M379" s="34">
        <v>442</v>
      </c>
      <c r="N379">
        <f t="shared" si="16"/>
        <v>21</v>
      </c>
      <c r="S379" s="16" t="str">
        <f t="shared" si="13"/>
        <v>TITA CONSTANTIN CEZAR</v>
      </c>
      <c r="T379" s="17" t="s">
        <v>1218</v>
      </c>
      <c r="U379" s="18" t="s">
        <v>735</v>
      </c>
      <c r="V379" t="s">
        <v>1309</v>
      </c>
      <c r="W379" s="34" t="s">
        <v>546</v>
      </c>
    </row>
    <row r="380" spans="11:23" x14ac:dyDescent="0.25">
      <c r="K380" s="34" t="s">
        <v>491</v>
      </c>
      <c r="L380" s="12" t="s">
        <v>1777</v>
      </c>
      <c r="M380" s="35">
        <v>366</v>
      </c>
      <c r="N380">
        <f t="shared" si="16"/>
        <v>20</v>
      </c>
      <c r="S380" s="16" t="str">
        <f t="shared" si="13"/>
        <v>TITULESCU PAUL ROBERT</v>
      </c>
      <c r="T380" s="12" t="s">
        <v>1219</v>
      </c>
      <c r="U380" s="12" t="s">
        <v>910</v>
      </c>
      <c r="V380" t="s">
        <v>803</v>
      </c>
      <c r="W380" s="34" t="s">
        <v>491</v>
      </c>
    </row>
    <row r="381" spans="11:23" x14ac:dyDescent="0.25">
      <c r="K381" s="34" t="s">
        <v>419</v>
      </c>
      <c r="L381" s="12" t="s">
        <v>1563</v>
      </c>
      <c r="M381" s="35">
        <v>284</v>
      </c>
      <c r="N381">
        <f t="shared" si="16"/>
        <v>18</v>
      </c>
      <c r="S381" s="16" t="str">
        <f t="shared" si="13"/>
        <v>TOBA STELICA</v>
      </c>
      <c r="T381" s="12" t="s">
        <v>1220</v>
      </c>
      <c r="U381" s="12" t="s">
        <v>911</v>
      </c>
      <c r="V381" t="s">
        <v>637</v>
      </c>
      <c r="W381" s="34" t="s">
        <v>419</v>
      </c>
    </row>
    <row r="382" spans="11:23" x14ac:dyDescent="0.25">
      <c r="K382" s="34" t="s">
        <v>440</v>
      </c>
      <c r="L382" s="12" t="s">
        <v>1778</v>
      </c>
      <c r="M382" s="35">
        <v>311</v>
      </c>
      <c r="N382">
        <f t="shared" si="16"/>
        <v>18</v>
      </c>
      <c r="S382" s="16" t="str">
        <f t="shared" si="13"/>
        <v>TODOR OTILIA ANCA</v>
      </c>
      <c r="T382" s="12" t="s">
        <v>1221</v>
      </c>
      <c r="U382" s="12" t="s">
        <v>912</v>
      </c>
      <c r="V382" t="s">
        <v>632</v>
      </c>
      <c r="W382" s="34" t="s">
        <v>440</v>
      </c>
    </row>
    <row r="383" spans="11:23" x14ac:dyDescent="0.25">
      <c r="K383" s="34" t="s">
        <v>545</v>
      </c>
      <c r="L383" s="12" t="s">
        <v>1779</v>
      </c>
      <c r="M383" s="35">
        <v>424</v>
      </c>
      <c r="N383">
        <f t="shared" si="16"/>
        <v>20</v>
      </c>
      <c r="S383" s="16" t="str">
        <f t="shared" si="13"/>
        <v>TOFAN CEZARINA ADINA</v>
      </c>
      <c r="T383" s="12" t="s">
        <v>1222</v>
      </c>
      <c r="U383" s="12" t="s">
        <v>913</v>
      </c>
      <c r="V383" t="s">
        <v>1322</v>
      </c>
      <c r="W383" s="34" t="s">
        <v>545</v>
      </c>
    </row>
    <row r="384" spans="11:23" x14ac:dyDescent="0.25">
      <c r="K384" s="34" t="s">
        <v>501</v>
      </c>
      <c r="L384" s="12" t="s">
        <v>1780</v>
      </c>
      <c r="M384" s="35">
        <v>377</v>
      </c>
      <c r="N384">
        <f t="shared" si="16"/>
        <v>18</v>
      </c>
      <c r="S384" s="16" t="str">
        <f t="shared" si="13"/>
        <v>TOPOR ROXANA ELENA</v>
      </c>
      <c r="T384" s="12" t="s">
        <v>1223</v>
      </c>
      <c r="U384" s="12" t="s">
        <v>914</v>
      </c>
      <c r="V384" t="s">
        <v>1336</v>
      </c>
      <c r="W384" s="34" t="s">
        <v>501</v>
      </c>
    </row>
    <row r="385" spans="11:23" x14ac:dyDescent="0.25">
      <c r="K385" s="34" t="s">
        <v>529</v>
      </c>
      <c r="L385" s="12" t="s">
        <v>1781</v>
      </c>
      <c r="M385" s="35">
        <v>407</v>
      </c>
      <c r="N385">
        <f t="shared" si="16"/>
        <v>21</v>
      </c>
      <c r="S385" s="16" t="str">
        <f t="shared" si="13"/>
        <v>TRANDAFIR ADINA VIOLETA</v>
      </c>
      <c r="T385" s="12" t="s">
        <v>1224</v>
      </c>
      <c r="U385" s="12" t="s">
        <v>915</v>
      </c>
      <c r="V385" t="s">
        <v>801</v>
      </c>
      <c r="W385" s="34" t="s">
        <v>529</v>
      </c>
    </row>
    <row r="386" spans="11:23" x14ac:dyDescent="0.25">
      <c r="K386" s="34" t="s">
        <v>1923</v>
      </c>
      <c r="L386" s="12" t="s">
        <v>1953</v>
      </c>
      <c r="M386" s="36">
        <v>448</v>
      </c>
      <c r="N386">
        <f t="shared" si="16"/>
        <v>18</v>
      </c>
      <c r="S386" s="16" t="str">
        <f t="shared" ref="S386:S413" si="17">K386</f>
        <v>TRIFAN IULIA</v>
      </c>
      <c r="T386" s="12" t="s">
        <v>1939</v>
      </c>
      <c r="U386" s="12" t="s">
        <v>741</v>
      </c>
      <c r="V386" t="s">
        <v>911</v>
      </c>
      <c r="W386" s="34" t="s">
        <v>1923</v>
      </c>
    </row>
    <row r="387" spans="11:23" x14ac:dyDescent="0.25">
      <c r="K387" s="34" t="s">
        <v>324</v>
      </c>
      <c r="L387" s="12" t="s">
        <v>1782</v>
      </c>
      <c r="M387" s="35">
        <v>180</v>
      </c>
      <c r="N387">
        <f t="shared" si="16"/>
        <v>17</v>
      </c>
      <c r="S387" s="16" t="str">
        <f t="shared" si="17"/>
        <v>TUDOR ANETA LAURA</v>
      </c>
      <c r="T387" s="12" t="s">
        <v>1225</v>
      </c>
      <c r="U387" s="12" t="s">
        <v>917</v>
      </c>
      <c r="V387" t="s">
        <v>1295</v>
      </c>
      <c r="W387" s="34" t="s">
        <v>324</v>
      </c>
    </row>
    <row r="388" spans="11:23" x14ac:dyDescent="0.25">
      <c r="K388" s="34" t="s">
        <v>309</v>
      </c>
      <c r="L388" s="12" t="s">
        <v>1564</v>
      </c>
      <c r="M388" s="35">
        <v>164</v>
      </c>
      <c r="N388">
        <f t="shared" si="16"/>
        <v>17</v>
      </c>
      <c r="S388" s="16" t="str">
        <f t="shared" si="17"/>
        <v>TURCU DANUT</v>
      </c>
      <c r="T388" s="12" t="s">
        <v>1226</v>
      </c>
      <c r="U388" s="12" t="s">
        <v>677</v>
      </c>
      <c r="V388" t="s">
        <v>697</v>
      </c>
      <c r="W388" s="34" t="s">
        <v>309</v>
      </c>
    </row>
    <row r="389" spans="11:23" x14ac:dyDescent="0.25">
      <c r="K389" s="34" t="s">
        <v>492</v>
      </c>
      <c r="L389" s="12" t="s">
        <v>1783</v>
      </c>
      <c r="M389" s="35">
        <v>367</v>
      </c>
      <c r="N389">
        <f t="shared" si="16"/>
        <v>24</v>
      </c>
      <c r="S389" s="16" t="str">
        <f t="shared" si="17"/>
        <v>TURCULEANU ANDREEA LIVIA</v>
      </c>
      <c r="T389" s="12" t="s">
        <v>1227</v>
      </c>
      <c r="U389" s="12" t="s">
        <v>918</v>
      </c>
      <c r="V389" t="s">
        <v>1349</v>
      </c>
      <c r="W389" s="34" t="s">
        <v>492</v>
      </c>
    </row>
    <row r="390" spans="11:23" x14ac:dyDescent="0.25">
      <c r="K390" s="34" t="s">
        <v>340</v>
      </c>
      <c r="L390" s="12" t="s">
        <v>1784</v>
      </c>
      <c r="M390" s="35">
        <v>197</v>
      </c>
      <c r="N390">
        <f t="shared" si="16"/>
        <v>18</v>
      </c>
      <c r="S390" s="16" t="str">
        <f t="shared" si="17"/>
        <v>TUTU MIHAELA CORINA</v>
      </c>
      <c r="T390" s="12" t="s">
        <v>1228</v>
      </c>
      <c r="U390" s="12" t="s">
        <v>919</v>
      </c>
      <c r="V390" t="s">
        <v>724</v>
      </c>
      <c r="W390" s="34" t="s">
        <v>340</v>
      </c>
    </row>
    <row r="391" spans="11:23" x14ac:dyDescent="0.25">
      <c r="K391" s="34" t="s">
        <v>218</v>
      </c>
      <c r="L391" s="12" t="s">
        <v>1785</v>
      </c>
      <c r="M391" s="35">
        <v>63</v>
      </c>
      <c r="N391">
        <f t="shared" ref="N391:N413" si="18">LEN(L391)</f>
        <v>16</v>
      </c>
      <c r="S391" s="16" t="str">
        <f t="shared" si="17"/>
        <v>UGLEAN GELU OCTAVIAN</v>
      </c>
      <c r="T391" s="12" t="s">
        <v>1229</v>
      </c>
      <c r="U391" s="12" t="s">
        <v>920</v>
      </c>
      <c r="V391" t="s">
        <v>1361</v>
      </c>
      <c r="W391" s="34" t="s">
        <v>218</v>
      </c>
    </row>
    <row r="392" spans="11:23" x14ac:dyDescent="0.25">
      <c r="K392" s="34" t="s">
        <v>291</v>
      </c>
      <c r="L392" s="12" t="s">
        <v>1565</v>
      </c>
      <c r="M392" s="35">
        <v>145</v>
      </c>
      <c r="N392">
        <f t="shared" si="18"/>
        <v>22</v>
      </c>
      <c r="S392" s="16" t="str">
        <f t="shared" si="17"/>
        <v>UNGUREANU ADRIAN</v>
      </c>
      <c r="T392" s="12" t="s">
        <v>1230</v>
      </c>
      <c r="U392" s="12" t="s">
        <v>921</v>
      </c>
      <c r="V392" t="s">
        <v>1317</v>
      </c>
      <c r="W392" s="34" t="s">
        <v>291</v>
      </c>
    </row>
    <row r="393" spans="11:23" x14ac:dyDescent="0.25">
      <c r="K393" s="34" t="s">
        <v>303</v>
      </c>
      <c r="L393" s="12" t="s">
        <v>1786</v>
      </c>
      <c r="M393" s="35">
        <v>158</v>
      </c>
      <c r="N393">
        <f t="shared" si="18"/>
        <v>20</v>
      </c>
      <c r="S393" s="16" t="str">
        <f t="shared" si="17"/>
        <v>UNGUREANU ANCA PETRONELA</v>
      </c>
      <c r="T393" s="12" t="s">
        <v>1230</v>
      </c>
      <c r="U393" s="12" t="s">
        <v>922</v>
      </c>
      <c r="V393" t="s">
        <v>637</v>
      </c>
      <c r="W393" s="34" t="s">
        <v>303</v>
      </c>
    </row>
    <row r="394" spans="11:23" x14ac:dyDescent="0.25">
      <c r="K394" s="34" t="s">
        <v>277</v>
      </c>
      <c r="L394" s="12" t="s">
        <v>1566</v>
      </c>
      <c r="M394" s="35">
        <v>129</v>
      </c>
      <c r="N394">
        <f t="shared" si="18"/>
        <v>24</v>
      </c>
      <c r="S394" s="16" t="str">
        <f t="shared" si="17"/>
        <v>UNGUREANU GABRIELA</v>
      </c>
      <c r="T394" s="12" t="s">
        <v>1230</v>
      </c>
      <c r="U394" s="12" t="s">
        <v>842</v>
      </c>
      <c r="V394" t="s">
        <v>756</v>
      </c>
      <c r="W394" s="34" t="s">
        <v>277</v>
      </c>
    </row>
    <row r="395" spans="11:23" x14ac:dyDescent="0.25">
      <c r="K395" s="34" t="s">
        <v>469</v>
      </c>
      <c r="L395" s="12" t="s">
        <v>1787</v>
      </c>
      <c r="M395" s="35">
        <v>344</v>
      </c>
      <c r="N395">
        <f t="shared" si="18"/>
        <v>21</v>
      </c>
      <c r="S395" s="16" t="str">
        <f t="shared" si="17"/>
        <v>UNGUREANU LAURA ELENA</v>
      </c>
      <c r="T395" s="12" t="s">
        <v>1230</v>
      </c>
      <c r="U395" s="12" t="s">
        <v>923</v>
      </c>
      <c r="V395" t="s">
        <v>620</v>
      </c>
      <c r="W395" s="34" t="s">
        <v>469</v>
      </c>
    </row>
    <row r="396" spans="11:23" x14ac:dyDescent="0.25">
      <c r="K396" s="34" t="s">
        <v>278</v>
      </c>
      <c r="L396" s="12" t="s">
        <v>1788</v>
      </c>
      <c r="M396" s="35">
        <v>130</v>
      </c>
      <c r="N396">
        <f t="shared" si="18"/>
        <v>21</v>
      </c>
      <c r="S396" s="16" t="str">
        <f t="shared" si="17"/>
        <v>UNGUREANU MIHAI DRAGOS</v>
      </c>
      <c r="T396" s="12" t="s">
        <v>1230</v>
      </c>
      <c r="U396" s="12" t="s">
        <v>924</v>
      </c>
      <c r="V396" t="s">
        <v>1318</v>
      </c>
      <c r="W396" s="34" t="s">
        <v>278</v>
      </c>
    </row>
    <row r="397" spans="11:23" x14ac:dyDescent="0.25">
      <c r="K397" s="34" t="s">
        <v>292</v>
      </c>
      <c r="L397" s="12" t="s">
        <v>1567</v>
      </c>
      <c r="M397" s="35">
        <v>146</v>
      </c>
      <c r="N397">
        <f t="shared" si="18"/>
        <v>18</v>
      </c>
      <c r="S397" s="16" t="str">
        <f t="shared" si="17"/>
        <v>UTA CRISTIAN</v>
      </c>
      <c r="T397" s="12" t="s">
        <v>1231</v>
      </c>
      <c r="U397" s="12" t="s">
        <v>762</v>
      </c>
      <c r="V397" t="s">
        <v>705</v>
      </c>
      <c r="W397" s="34" t="s">
        <v>292</v>
      </c>
    </row>
    <row r="398" spans="11:23" x14ac:dyDescent="0.25">
      <c r="K398" s="34" t="s">
        <v>498</v>
      </c>
      <c r="L398" s="12" t="s">
        <v>1789</v>
      </c>
      <c r="M398" s="35">
        <v>374</v>
      </c>
      <c r="N398">
        <f t="shared" si="18"/>
        <v>23</v>
      </c>
      <c r="S398" s="16" t="str">
        <f t="shared" si="17"/>
        <v>VACARESCU HOBEANU LOREDANA</v>
      </c>
      <c r="T398" s="12" t="s">
        <v>1232</v>
      </c>
      <c r="U398" s="12" t="s">
        <v>925</v>
      </c>
      <c r="V398" t="s">
        <v>1336</v>
      </c>
      <c r="W398" s="34" t="s">
        <v>498</v>
      </c>
    </row>
    <row r="399" spans="11:23" x14ac:dyDescent="0.25">
      <c r="K399" s="34" t="s">
        <v>447</v>
      </c>
      <c r="L399" s="12" t="s">
        <v>1790</v>
      </c>
      <c r="M399" s="35">
        <v>318</v>
      </c>
      <c r="N399">
        <f t="shared" si="18"/>
        <v>19</v>
      </c>
      <c r="S399" s="16" t="str">
        <f t="shared" si="17"/>
        <v>VANCEA FLORIN GHEORGHE</v>
      </c>
      <c r="T399" s="12" t="s">
        <v>1233</v>
      </c>
      <c r="U399" s="12" t="s">
        <v>926</v>
      </c>
      <c r="V399" t="s">
        <v>1286</v>
      </c>
      <c r="W399" s="34" t="s">
        <v>447</v>
      </c>
    </row>
    <row r="400" spans="11:23" x14ac:dyDescent="0.25">
      <c r="K400" s="34" t="s">
        <v>493</v>
      </c>
      <c r="L400" s="12" t="s">
        <v>1568</v>
      </c>
      <c r="M400" s="35">
        <v>369</v>
      </c>
      <c r="N400">
        <f t="shared" si="18"/>
        <v>19</v>
      </c>
      <c r="S400" s="16" t="str">
        <f t="shared" si="17"/>
        <v>VASILE VIOREL</v>
      </c>
      <c r="T400" s="12" t="s">
        <v>1234</v>
      </c>
      <c r="U400" s="12" t="s">
        <v>607</v>
      </c>
      <c r="V400" t="s">
        <v>1347</v>
      </c>
      <c r="W400" s="34" t="s">
        <v>493</v>
      </c>
    </row>
    <row r="401" spans="11:23" x14ac:dyDescent="0.25">
      <c r="K401" s="34" t="s">
        <v>160</v>
      </c>
      <c r="L401" s="12" t="s">
        <v>1791</v>
      </c>
      <c r="M401" s="35">
        <v>1</v>
      </c>
      <c r="N401">
        <f t="shared" si="18"/>
        <v>22</v>
      </c>
      <c r="S401" s="16" t="str">
        <f t="shared" si="17"/>
        <v>VASILESCU RUXANDRA ELEONORA</v>
      </c>
      <c r="T401" s="12" t="s">
        <v>1235</v>
      </c>
      <c r="U401" s="12" t="s">
        <v>928</v>
      </c>
      <c r="V401" t="s">
        <v>665</v>
      </c>
      <c r="W401" s="34" t="s">
        <v>160</v>
      </c>
    </row>
    <row r="402" spans="11:23" x14ac:dyDescent="0.25">
      <c r="K402" s="34" t="s">
        <v>323</v>
      </c>
      <c r="L402" s="12" t="s">
        <v>1569</v>
      </c>
      <c r="M402" s="35">
        <v>179</v>
      </c>
      <c r="N402">
        <f t="shared" si="18"/>
        <v>20</v>
      </c>
      <c r="S402" s="16" t="str">
        <f t="shared" si="17"/>
        <v>VELICU NICULAE</v>
      </c>
      <c r="T402" s="12" t="s">
        <v>1236</v>
      </c>
      <c r="U402" s="12" t="s">
        <v>929</v>
      </c>
      <c r="V402" t="s">
        <v>1296</v>
      </c>
      <c r="W402" s="34" t="s">
        <v>323</v>
      </c>
    </row>
    <row r="403" spans="11:23" x14ac:dyDescent="0.25">
      <c r="K403" s="34" t="s">
        <v>385</v>
      </c>
      <c r="L403" s="12" t="s">
        <v>1792</v>
      </c>
      <c r="M403" s="35">
        <v>247</v>
      </c>
      <c r="N403">
        <f t="shared" si="18"/>
        <v>16</v>
      </c>
      <c r="S403" s="16" t="str">
        <f t="shared" si="17"/>
        <v>VILCU DANA MIHAELA</v>
      </c>
      <c r="T403" s="12" t="s">
        <v>1237</v>
      </c>
      <c r="U403" s="12" t="s">
        <v>930</v>
      </c>
      <c r="V403" t="s">
        <v>1271</v>
      </c>
      <c r="W403" s="34" t="s">
        <v>385</v>
      </c>
    </row>
    <row r="404" spans="11:23" x14ac:dyDescent="0.25">
      <c r="K404" s="34" t="s">
        <v>219</v>
      </c>
      <c r="L404" s="12" t="s">
        <v>1570</v>
      </c>
      <c r="M404" s="35">
        <v>64</v>
      </c>
      <c r="N404">
        <f t="shared" si="18"/>
        <v>21</v>
      </c>
      <c r="S404" s="16" t="str">
        <f t="shared" si="17"/>
        <v>VIZITEU MADALINA</v>
      </c>
      <c r="T404" s="12" t="s">
        <v>1238</v>
      </c>
      <c r="U404" s="12" t="s">
        <v>625</v>
      </c>
      <c r="V404" t="s">
        <v>885</v>
      </c>
      <c r="W404" s="34" t="s">
        <v>219</v>
      </c>
    </row>
    <row r="405" spans="11:23" x14ac:dyDescent="0.25">
      <c r="K405" s="34" t="s">
        <v>304</v>
      </c>
      <c r="L405" s="12" t="s">
        <v>1571</v>
      </c>
      <c r="M405" s="35">
        <v>159</v>
      </c>
      <c r="N405">
        <f t="shared" si="18"/>
        <v>19</v>
      </c>
      <c r="S405" s="16" t="str">
        <f t="shared" si="17"/>
        <v>VLAD CATALINA</v>
      </c>
      <c r="T405" s="12" t="s">
        <v>1239</v>
      </c>
      <c r="U405" s="12" t="s">
        <v>932</v>
      </c>
      <c r="V405" t="s">
        <v>759</v>
      </c>
      <c r="W405" s="34" t="s">
        <v>304</v>
      </c>
    </row>
    <row r="406" spans="11:23" x14ac:dyDescent="0.25">
      <c r="K406" s="34" t="s">
        <v>503</v>
      </c>
      <c r="L406" s="12" t="s">
        <v>1572</v>
      </c>
      <c r="M406" s="35">
        <v>379</v>
      </c>
      <c r="N406">
        <f t="shared" si="18"/>
        <v>17</v>
      </c>
      <c r="S406" s="16" t="str">
        <f t="shared" si="17"/>
        <v>VOICU ADELA</v>
      </c>
      <c r="T406" s="12" t="s">
        <v>1240</v>
      </c>
      <c r="U406" s="12" t="s">
        <v>933</v>
      </c>
      <c r="V406" t="s">
        <v>850</v>
      </c>
      <c r="W406" s="34" t="s">
        <v>503</v>
      </c>
    </row>
    <row r="407" spans="11:23" x14ac:dyDescent="0.25">
      <c r="K407" s="34" t="s">
        <v>220</v>
      </c>
      <c r="L407" s="12" t="s">
        <v>1793</v>
      </c>
      <c r="M407" s="35">
        <v>65</v>
      </c>
      <c r="N407">
        <f t="shared" si="18"/>
        <v>18</v>
      </c>
      <c r="S407" s="16" t="str">
        <f t="shared" si="17"/>
        <v>VOICU ADRIANA CAMELIA</v>
      </c>
      <c r="T407" s="12" t="s">
        <v>1240</v>
      </c>
      <c r="U407" s="12" t="s">
        <v>934</v>
      </c>
      <c r="V407" t="s">
        <v>1362</v>
      </c>
      <c r="W407" s="34" t="s">
        <v>220</v>
      </c>
    </row>
    <row r="408" spans="11:23" x14ac:dyDescent="0.25">
      <c r="K408" s="34" t="s">
        <v>191</v>
      </c>
      <c r="L408" s="12" t="s">
        <v>1573</v>
      </c>
      <c r="M408" s="35">
        <v>34</v>
      </c>
      <c r="N408">
        <f t="shared" si="18"/>
        <v>18</v>
      </c>
      <c r="S408" s="16" t="str">
        <f t="shared" si="17"/>
        <v>VOICU COSTICA</v>
      </c>
      <c r="T408" s="12" t="s">
        <v>1240</v>
      </c>
      <c r="U408" s="12" t="s">
        <v>935</v>
      </c>
      <c r="V408" t="s">
        <v>1249</v>
      </c>
      <c r="W408" s="34" t="s">
        <v>191</v>
      </c>
    </row>
    <row r="409" spans="11:23" x14ac:dyDescent="0.25">
      <c r="K409" s="34" t="s">
        <v>161</v>
      </c>
      <c r="L409" s="12" t="s">
        <v>1794</v>
      </c>
      <c r="M409" s="35">
        <v>2</v>
      </c>
      <c r="N409">
        <f t="shared" si="18"/>
        <v>20</v>
      </c>
      <c r="S409" s="16" t="str">
        <f t="shared" si="17"/>
        <v>VOLCEANOV GEORGE VALENTIN</v>
      </c>
      <c r="T409" s="12" t="s">
        <v>1241</v>
      </c>
      <c r="U409" s="12" t="s">
        <v>936</v>
      </c>
      <c r="V409" t="s">
        <v>666</v>
      </c>
      <c r="W409" s="34" t="s">
        <v>161</v>
      </c>
    </row>
    <row r="410" spans="11:23" x14ac:dyDescent="0.25">
      <c r="K410" s="34" t="s">
        <v>370</v>
      </c>
      <c r="L410" s="12" t="s">
        <v>1795</v>
      </c>
      <c r="M410" s="35">
        <v>231</v>
      </c>
      <c r="N410">
        <f t="shared" si="18"/>
        <v>19</v>
      </c>
      <c r="S410" s="16" t="str">
        <f t="shared" si="17"/>
        <v>VOLOACA IOANA DIANA</v>
      </c>
      <c r="T410" s="12" t="s">
        <v>1242</v>
      </c>
      <c r="U410" s="12" t="s">
        <v>937</v>
      </c>
      <c r="V410" t="s">
        <v>1328</v>
      </c>
      <c r="W410" s="34" t="s">
        <v>370</v>
      </c>
    </row>
    <row r="411" spans="11:23" x14ac:dyDescent="0.25">
      <c r="K411" s="34" t="s">
        <v>426</v>
      </c>
      <c r="L411" s="12" t="s">
        <v>1796</v>
      </c>
      <c r="M411" s="35">
        <v>293</v>
      </c>
      <c r="N411">
        <f t="shared" si="18"/>
        <v>22</v>
      </c>
      <c r="S411" s="16" t="str">
        <f t="shared" si="17"/>
        <v>WEBER FLORENTINA IULIANA</v>
      </c>
      <c r="T411" s="12" t="s">
        <v>1243</v>
      </c>
      <c r="U411" s="12" t="s">
        <v>938</v>
      </c>
      <c r="V411" t="s">
        <v>606</v>
      </c>
      <c r="W411" s="34" t="s">
        <v>426</v>
      </c>
    </row>
    <row r="412" spans="11:23" x14ac:dyDescent="0.25">
      <c r="K412" s="34" t="s">
        <v>536</v>
      </c>
      <c r="L412" s="12" t="s">
        <v>1797</v>
      </c>
      <c r="M412" s="35">
        <v>415</v>
      </c>
      <c r="N412">
        <f t="shared" si="18"/>
        <v>18</v>
      </c>
      <c r="S412" s="16" t="str">
        <f t="shared" si="17"/>
        <v>ZARNESCU ODI MIHAELA</v>
      </c>
      <c r="T412" s="12" t="s">
        <v>1244</v>
      </c>
      <c r="U412" s="12" t="s">
        <v>939</v>
      </c>
      <c r="V412" t="s">
        <v>769</v>
      </c>
      <c r="W412" s="34" t="s">
        <v>536</v>
      </c>
    </row>
    <row r="413" spans="11:23" x14ac:dyDescent="0.25">
      <c r="K413" s="34" t="s">
        <v>279</v>
      </c>
      <c r="L413" s="12" t="s">
        <v>1798</v>
      </c>
      <c r="M413" s="35">
        <v>131</v>
      </c>
      <c r="N413">
        <f t="shared" si="18"/>
        <v>21</v>
      </c>
      <c r="S413" s="16" t="str">
        <f t="shared" si="17"/>
        <v>ZORZOLIU ILEANA RALUCA</v>
      </c>
      <c r="T413" s="12" t="s">
        <v>1245</v>
      </c>
      <c r="U413" s="12" t="s">
        <v>940</v>
      </c>
      <c r="V413" t="s">
        <v>760</v>
      </c>
      <c r="W413" s="34" t="s">
        <v>279</v>
      </c>
    </row>
    <row r="414" spans="11:23" x14ac:dyDescent="0.25">
      <c r="K414" s="2"/>
      <c r="L414" s="2"/>
      <c r="M414" s="2"/>
      <c r="S414" s="16"/>
      <c r="T414" s="17"/>
      <c r="U414" s="18"/>
    </row>
    <row r="415" spans="11:23" x14ac:dyDescent="0.25">
      <c r="K415" s="2"/>
      <c r="L415" s="2"/>
      <c r="M415" s="2"/>
      <c r="S415" s="16"/>
      <c r="T415" s="17"/>
      <c r="U415" s="18"/>
    </row>
    <row r="416" spans="11:23" x14ac:dyDescent="0.25">
      <c r="K416" s="2"/>
      <c r="L416" s="2"/>
      <c r="M416" s="2"/>
      <c r="S416" s="16"/>
      <c r="T416" s="17"/>
      <c r="U416" s="18"/>
    </row>
    <row r="417" spans="11:21" x14ac:dyDescent="0.25">
      <c r="K417" s="2"/>
      <c r="L417" s="2"/>
      <c r="M417" s="2"/>
      <c r="S417" s="16"/>
      <c r="T417" s="17"/>
      <c r="U417" s="18"/>
    </row>
    <row r="418" spans="11:21" x14ac:dyDescent="0.25">
      <c r="K418" s="2"/>
      <c r="L418" s="2"/>
      <c r="M418" s="2"/>
      <c r="S418" s="16"/>
      <c r="T418" s="17"/>
      <c r="U418" s="18"/>
    </row>
    <row r="419" spans="11:21" x14ac:dyDescent="0.25">
      <c r="K419" s="2"/>
      <c r="L419" s="2"/>
      <c r="M419" s="2"/>
      <c r="S419" s="16"/>
      <c r="T419" s="17"/>
      <c r="U419" s="18"/>
    </row>
    <row r="420" spans="11:21" x14ac:dyDescent="0.25">
      <c r="K420" s="2"/>
      <c r="L420" s="2"/>
      <c r="M420" s="2"/>
      <c r="S420" s="16"/>
      <c r="T420" s="17"/>
      <c r="U420" s="18"/>
    </row>
    <row r="421" spans="11:21" x14ac:dyDescent="0.25">
      <c r="K421" s="2"/>
      <c r="L421" s="2"/>
      <c r="M421" s="2"/>
      <c r="S421" s="16"/>
      <c r="T421" s="17"/>
      <c r="U421" s="18"/>
    </row>
    <row r="422" spans="11:21" x14ac:dyDescent="0.25">
      <c r="K422" s="2"/>
      <c r="L422" s="2"/>
      <c r="M422" s="2"/>
      <c r="S422" s="16"/>
      <c r="T422" s="17"/>
      <c r="U422" s="18"/>
    </row>
    <row r="423" spans="11:21" x14ac:dyDescent="0.25">
      <c r="K423" s="2"/>
      <c r="L423" s="2"/>
      <c r="M423" s="2"/>
      <c r="S423" s="16"/>
      <c r="T423" s="17"/>
      <c r="U423" s="18"/>
    </row>
    <row r="424" spans="11:21" x14ac:dyDescent="0.25">
      <c r="K424" s="2"/>
      <c r="L424" s="2"/>
      <c r="M424" s="2"/>
      <c r="S424" s="16"/>
      <c r="T424" s="17"/>
      <c r="U424" s="18"/>
    </row>
    <row r="425" spans="11:21" x14ac:dyDescent="0.25">
      <c r="K425" s="2"/>
      <c r="L425" s="2"/>
      <c r="M425" s="2"/>
      <c r="S425" s="16"/>
      <c r="T425" s="17"/>
      <c r="U425" s="18"/>
    </row>
    <row r="426" spans="11:21" x14ac:dyDescent="0.25">
      <c r="K426" s="2"/>
      <c r="L426" s="2"/>
      <c r="M426" s="2"/>
      <c r="S426" s="16"/>
      <c r="T426" s="17"/>
      <c r="U426" s="18"/>
    </row>
    <row r="427" spans="11:21" x14ac:dyDescent="0.25">
      <c r="K427" s="2"/>
      <c r="L427" s="2"/>
      <c r="M427" s="2"/>
      <c r="S427" s="16"/>
      <c r="T427" s="17"/>
      <c r="U427" s="18"/>
    </row>
    <row r="428" spans="11:21" x14ac:dyDescent="0.25">
      <c r="K428" s="2"/>
      <c r="L428" s="2"/>
      <c r="M428" s="2"/>
      <c r="S428" s="16"/>
      <c r="T428" s="17"/>
      <c r="U428" s="18"/>
    </row>
    <row r="429" spans="11:21" x14ac:dyDescent="0.25">
      <c r="K429" s="2"/>
      <c r="L429" s="2"/>
      <c r="M429" s="2"/>
      <c r="S429" s="16"/>
      <c r="T429" s="17"/>
      <c r="U429" s="18"/>
    </row>
    <row r="430" spans="11:21" x14ac:dyDescent="0.25">
      <c r="K430" s="2"/>
      <c r="L430" s="2"/>
      <c r="M430" s="2"/>
      <c r="S430" s="16"/>
      <c r="T430" s="17"/>
      <c r="U430" s="18"/>
    </row>
    <row r="431" spans="11:21" x14ac:dyDescent="0.25">
      <c r="K431" s="2"/>
      <c r="L431" s="2"/>
      <c r="M431" s="2"/>
      <c r="S431" s="16"/>
      <c r="T431" s="17"/>
      <c r="U431" s="18"/>
    </row>
    <row r="432" spans="11:21" x14ac:dyDescent="0.25">
      <c r="K432" s="2"/>
      <c r="L432" s="2"/>
      <c r="M432" s="2"/>
      <c r="S432" s="16"/>
      <c r="T432" s="17"/>
      <c r="U432" s="18"/>
    </row>
    <row r="433" spans="11:21" x14ac:dyDescent="0.25">
      <c r="K433" s="2"/>
      <c r="L433" s="2"/>
      <c r="M433" s="2"/>
      <c r="S433" s="16"/>
      <c r="T433" s="17"/>
      <c r="U433" s="18"/>
    </row>
    <row r="434" spans="11:21" x14ac:dyDescent="0.25">
      <c r="K434" s="2"/>
      <c r="L434" s="2"/>
      <c r="M434" s="2"/>
      <c r="S434" s="16"/>
      <c r="T434" s="17"/>
      <c r="U434" s="18"/>
    </row>
    <row r="435" spans="11:21" x14ac:dyDescent="0.25">
      <c r="K435" s="2"/>
      <c r="L435" s="2"/>
      <c r="M435" s="2"/>
      <c r="S435" s="16"/>
      <c r="T435" s="17"/>
      <c r="U435" s="18"/>
    </row>
    <row r="436" spans="11:21" x14ac:dyDescent="0.25">
      <c r="K436" s="2"/>
      <c r="L436" s="2"/>
      <c r="M436" s="2"/>
      <c r="S436" s="16"/>
      <c r="T436" s="17"/>
      <c r="U436" s="18"/>
    </row>
    <row r="437" spans="11:21" x14ac:dyDescent="0.25">
      <c r="K437" s="2"/>
      <c r="L437" s="2"/>
      <c r="M437" s="2"/>
      <c r="S437" s="16"/>
      <c r="T437" s="17"/>
      <c r="U437" s="18"/>
    </row>
    <row r="438" spans="11:21" x14ac:dyDescent="0.25">
      <c r="K438" s="2"/>
      <c r="L438" s="2"/>
      <c r="M438" s="2"/>
      <c r="S438" s="16"/>
      <c r="T438" s="17"/>
      <c r="U438" s="18"/>
    </row>
    <row r="439" spans="11:21" x14ac:dyDescent="0.25">
      <c r="K439" s="2"/>
      <c r="L439" s="2"/>
      <c r="M439" s="2"/>
      <c r="S439" s="16"/>
      <c r="T439" s="17"/>
      <c r="U439" s="18"/>
    </row>
    <row r="440" spans="11:21" x14ac:dyDescent="0.25">
      <c r="K440" s="2"/>
      <c r="L440" s="2"/>
      <c r="M440" s="2"/>
    </row>
    <row r="441" spans="11:21" x14ac:dyDescent="0.25">
      <c r="K441" s="2"/>
      <c r="L441" s="2"/>
      <c r="M441" s="2"/>
    </row>
    <row r="442" spans="11:21" x14ac:dyDescent="0.25">
      <c r="K442" s="2"/>
      <c r="L442" s="2"/>
      <c r="M442" s="2"/>
    </row>
    <row r="443" spans="11:21" x14ac:dyDescent="0.25">
      <c r="K443" s="2"/>
      <c r="L443" s="2"/>
      <c r="M443" s="2"/>
    </row>
  </sheetData>
  <sheetProtection algorithmName="SHA-512" hashValue="16TNmprPoqFivh9upNbWZuGW+YRCeYxaSsrtlISvF4+fZRUm21uMZ0jE8LjdVO0iuBDR965Smks/Hqp3A1aKoA==" saltValue="L3OnReNEeTTnC4bCeSTHDQ==" spinCount="100000" sheet="1" selectLockedCells="1"/>
  <autoFilter ref="N1:N439" xr:uid="{00000000-0009-0000-0000-000000000000}"/>
  <sortState xmlns:xlrd2="http://schemas.microsoft.com/office/spreadsheetml/2017/richdata2" ref="K2:M413">
    <sortCondition ref="K2:K413"/>
  </sortState>
  <customSheetViews>
    <customSheetView guid="{0C5569A7-D8EA-4CDE-B3E8-C0DA9EF4BFB1}" showAutoFilter="1" state="hidden" topLeftCell="I1">
      <selection activeCell="K1" sqref="K1"/>
      <pageMargins left="0.7" right="0.7" top="0.75" bottom="0.75" header="0.3" footer="0.3"/>
      <autoFilter ref="N1:N439" xr:uid="{5BE5B890-423C-4831-9A0B-B833B27DA72A}"/>
    </customSheetView>
  </customSheetViews>
  <conditionalFormatting sqref="L2:L40">
    <cfRule type="duplicateValues" dxfId="334" priority="22" stopIfTrue="1"/>
    <cfRule type="containsBlanks" dxfId="333" priority="23" stopIfTrue="1">
      <formula>LEN(TRIM(L2))=0</formula>
    </cfRule>
  </conditionalFormatting>
  <conditionalFormatting sqref="L12">
    <cfRule type="duplicateValues" dxfId="332" priority="20" stopIfTrue="1"/>
    <cfRule type="containsBlanks" dxfId="331" priority="21" stopIfTrue="1">
      <formula>LEN(TRIM(L12))=0</formula>
    </cfRule>
  </conditionalFormatting>
  <conditionalFormatting sqref="L2:L50">
    <cfRule type="duplicateValues" dxfId="330" priority="18" stopIfTrue="1"/>
    <cfRule type="containsBlanks" dxfId="329" priority="19" stopIfTrue="1">
      <formula>LEN(TRIM(L2))=0</formula>
    </cfRule>
  </conditionalFormatting>
  <conditionalFormatting sqref="L41:L50">
    <cfRule type="duplicateValues" dxfId="328" priority="16" stopIfTrue="1"/>
    <cfRule type="containsBlanks" dxfId="327" priority="17" stopIfTrue="1">
      <formula>LEN(TRIM(L41))=0</formula>
    </cfRule>
  </conditionalFormatting>
  <conditionalFormatting sqref="L2:L16">
    <cfRule type="duplicateValues" dxfId="326" priority="14" stopIfTrue="1"/>
    <cfRule type="containsBlanks" dxfId="325" priority="15" stopIfTrue="1">
      <formula>LEN(TRIM(L2))=0</formula>
    </cfRule>
  </conditionalFormatting>
  <conditionalFormatting sqref="L17:L50">
    <cfRule type="duplicateValues" dxfId="324" priority="12" stopIfTrue="1"/>
    <cfRule type="containsBlanks" dxfId="323" priority="13" stopIfTrue="1">
      <formula>LEN(TRIM(L17))=0</formula>
    </cfRule>
  </conditionalFormatting>
  <conditionalFormatting sqref="L42:L50">
    <cfRule type="duplicateValues" dxfId="322" priority="10" stopIfTrue="1"/>
    <cfRule type="containsBlanks" dxfId="321" priority="11" stopIfTrue="1">
      <formula>LEN(TRIM(L42))=0</formula>
    </cfRule>
  </conditionalFormatting>
  <conditionalFormatting sqref="L26:L41">
    <cfRule type="duplicateValues" dxfId="320" priority="8" stopIfTrue="1"/>
    <cfRule type="containsBlanks" dxfId="319" priority="9" stopIfTrue="1">
      <formula>LEN(TRIM(L26))=0</formula>
    </cfRule>
  </conditionalFormatting>
  <conditionalFormatting sqref="L17:L25">
    <cfRule type="duplicateValues" dxfId="318" priority="6" stopIfTrue="1"/>
    <cfRule type="containsBlanks" dxfId="317" priority="7" stopIfTrue="1">
      <formula>LEN(TRIM(L17))=0</formula>
    </cfRule>
  </conditionalFormatting>
  <conditionalFormatting sqref="L42:L50 L2:L25">
    <cfRule type="duplicateValues" dxfId="316" priority="4" stopIfTrue="1"/>
    <cfRule type="containsBlanks" dxfId="315" priority="5" stopIfTrue="1">
      <formula>LEN(TRIM(L2))=0</formula>
    </cfRule>
  </conditionalFormatting>
  <conditionalFormatting sqref="L2:L147">
    <cfRule type="duplicateValues" dxfId="314" priority="2" stopIfTrue="1"/>
    <cfRule type="containsBlanks" dxfId="313" priority="3" stopIfTrue="1">
      <formula>LEN(TRIM(L2))=0</formula>
    </cfRule>
  </conditionalFormatting>
  <conditionalFormatting sqref="T2:U147">
    <cfRule type="cellIs" dxfId="312" priority="1" stopIfTrue="1" operator="equal">
      <formula>""</formula>
    </cfRule>
  </conditionalFormatting>
  <dataValidations count="3">
    <dataValidation type="textLength" operator="equal" showInputMessage="1" showErrorMessage="1" errorTitle="Eroare CNP" error="CNP-ul contine doar cifre si lungimea lor este de 13 caractere!" sqref="L2:L147" xr:uid="{00000000-0002-0000-0000-000000000000}">
      <formula1>13</formula1>
    </dataValidation>
    <dataValidation type="textLength" showInputMessage="1" showErrorMessage="1" errorTitle="Eroare Prenume" error="Lungimea trebuie sa fie cuprinsa intre 1 si 50 caractere!" sqref="U2:U147" xr:uid="{00000000-0002-0000-0000-000001000000}">
      <formula1>1</formula1>
      <formula2>50</formula2>
    </dataValidation>
    <dataValidation type="textLength" showInputMessage="1" showErrorMessage="1" errorTitle="Eroare Nume" error="Lungimea numelui trebuie sa fie cuprinsa intre 1 si 50 caractere!" sqref="T2:T147" xr:uid="{00000000-0002-0000-0000-000002000000}">
      <formula1>1</formula1>
      <formula2>50</formula2>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J50"/>
  <sheetViews>
    <sheetView zoomScale="80" zoomScaleNormal="80" workbookViewId="0">
      <pane ySplit="4" topLeftCell="A5" activePane="bottomLeft" state="frozen"/>
      <selection activeCell="G1" sqref="G1:G3"/>
      <selection pane="bottomLeft" activeCell="G1" sqref="G1:G3"/>
    </sheetView>
  </sheetViews>
  <sheetFormatPr defaultRowHeight="15" x14ac:dyDescent="0.25"/>
  <cols>
    <col min="1" max="1" width="4" customWidth="1"/>
    <col min="2" max="2" width="6.85546875" customWidth="1"/>
    <col min="3" max="3" width="18.85546875" customWidth="1"/>
    <col min="4" max="4" width="10.28515625" customWidth="1"/>
    <col min="5" max="5" width="14.42578125" customWidth="1"/>
    <col min="6" max="6" width="35.28515625" customWidth="1"/>
    <col min="7" max="7" width="24.140625" customWidth="1"/>
    <col min="8" max="8" width="58.5703125" customWidth="1"/>
    <col min="9" max="9" width="55" customWidth="1"/>
    <col min="10" max="10" width="61.85546875" customWidth="1"/>
  </cols>
  <sheetData>
    <row r="1" spans="1:10" ht="15.75" customHeight="1" x14ac:dyDescent="0.25">
      <c r="A1" s="102" t="str">
        <f>FisaAutoevaluare!A1</f>
        <v>Universitatea SPIRU HARET - 
Anul universitar 2021-2022</v>
      </c>
      <c r="B1" s="102"/>
      <c r="C1" s="102"/>
      <c r="D1" s="102"/>
      <c r="E1" s="102"/>
      <c r="F1" s="102"/>
      <c r="G1" s="669" t="str">
        <f>HYPERLINK("#FisaAutoevaluare!D42","Inapoi in Fisa B")</f>
        <v>Inapoi in Fisa B</v>
      </c>
      <c r="H1" s="675" t="str">
        <f>FisaAutoevaluare!B26</f>
        <v>Elaborare/ actualizare materiale didactice în ultimele două semestre universitare încheiate</v>
      </c>
      <c r="I1" s="675"/>
      <c r="J1" s="41"/>
    </row>
    <row r="2" spans="1:10" ht="15.75" customHeight="1" x14ac:dyDescent="0.25">
      <c r="A2" s="102">
        <f>FisaAutoevaluare!D2</f>
        <v>0</v>
      </c>
      <c r="B2" s="102"/>
      <c r="C2" s="102"/>
      <c r="D2" s="102"/>
      <c r="E2" s="102"/>
      <c r="F2" s="102"/>
      <c r="G2" s="670"/>
      <c r="H2" s="672" t="str">
        <f>FisaAutoevaluare!D42</f>
        <v xml:space="preserve">Elaborare/ actualizare de chestionare privind îmbunătățirea activității de predare învățare, întâlniri ale cadrelor didactice cu angajatorii și studenții, pentru corelarea disciplinei cu cerințele pieței muncii.
- Raport privind calitatea activităților de predare învățare pe disciplină - aprobat în consiliul departamentului.  (3 pct/chestionar nou aplicat; 1 pct/ chestionar actualizat peste 50% și aplicat) </v>
      </c>
      <c r="I2" s="672"/>
      <c r="J2" s="672"/>
    </row>
    <row r="3" spans="1:10" ht="51" customHeight="1" x14ac:dyDescent="0.25">
      <c r="A3" s="674" t="str">
        <f>IF(FisaAutoevaluare!D3="","?",FisaAutoevaluare!D3)</f>
        <v>?</v>
      </c>
      <c r="B3" s="674"/>
      <c r="C3" s="674"/>
      <c r="D3" s="674"/>
      <c r="E3" s="674"/>
      <c r="F3" s="103"/>
      <c r="G3" s="671"/>
      <c r="H3" s="673"/>
      <c r="I3" s="673"/>
      <c r="J3" s="673"/>
    </row>
    <row r="4" spans="1:10" s="43" customFormat="1" ht="30" x14ac:dyDescent="0.25">
      <c r="A4" s="74" t="s">
        <v>1962</v>
      </c>
      <c r="B4" s="75" t="s">
        <v>1963</v>
      </c>
      <c r="C4" s="75" t="s">
        <v>2277</v>
      </c>
      <c r="D4" s="211" t="s">
        <v>2391</v>
      </c>
      <c r="E4" s="211" t="s">
        <v>2396</v>
      </c>
      <c r="F4" s="212" t="s">
        <v>2580</v>
      </c>
      <c r="G4" s="212" t="s">
        <v>2310</v>
      </c>
      <c r="H4" s="212" t="s">
        <v>2390</v>
      </c>
      <c r="I4" s="212" t="s">
        <v>2581</v>
      </c>
      <c r="J4" s="212" t="s">
        <v>2397</v>
      </c>
    </row>
    <row r="5" spans="1:10" ht="63" customHeight="1" x14ac:dyDescent="0.25">
      <c r="A5" s="76" t="str">
        <f>IF(B5="","",ROW()-4)</f>
        <v/>
      </c>
      <c r="B5" s="77" t="str">
        <f>IF(AND(C5&lt;&gt;"",D5&lt;&gt;"",E5&lt;&gt;"",F5&lt;&gt;"",G5&lt;&gt;""),"B5","")</f>
        <v/>
      </c>
      <c r="C5" s="78" t="str">
        <f>IF(OR(H5&lt;&gt;"",I5&lt;&gt;"",J5&lt;&gt;""),PROPER(A$3),"")</f>
        <v/>
      </c>
      <c r="D5" s="176"/>
      <c r="E5" s="176"/>
      <c r="F5" s="177"/>
      <c r="G5" s="177"/>
      <c r="H5" s="178"/>
      <c r="I5" s="178"/>
      <c r="J5" s="179"/>
    </row>
    <row r="6" spans="1:10" ht="63" customHeight="1" x14ac:dyDescent="0.25">
      <c r="A6" s="76" t="str">
        <f t="shared" ref="A6:A50" si="0">IF(B6="","",ROW()-4)</f>
        <v/>
      </c>
      <c r="B6" s="77" t="str">
        <f t="shared" ref="B6:B50" si="1">IF(AND(C6&lt;&gt;"",D6&lt;&gt;"",E6&lt;&gt;"",F6&lt;&gt;"",G6&lt;&gt;""),"B5","")</f>
        <v/>
      </c>
      <c r="C6" s="78" t="str">
        <f t="shared" ref="C6:C50" si="2">IF(OR(H6&lt;&gt;"",I6&lt;&gt;"",J6&lt;&gt;""),PROPER(A$3),"")</f>
        <v/>
      </c>
      <c r="D6" s="176"/>
      <c r="E6" s="176"/>
      <c r="F6" s="177"/>
      <c r="G6" s="177"/>
      <c r="H6" s="178"/>
      <c r="I6" s="178"/>
      <c r="J6" s="178"/>
    </row>
    <row r="7" spans="1:10" ht="63" customHeight="1" x14ac:dyDescent="0.25">
      <c r="A7" s="76" t="str">
        <f t="shared" si="0"/>
        <v/>
      </c>
      <c r="B7" s="77" t="str">
        <f t="shared" si="1"/>
        <v/>
      </c>
      <c r="C7" s="78" t="str">
        <f t="shared" si="2"/>
        <v/>
      </c>
      <c r="D7" s="176"/>
      <c r="E7" s="176"/>
      <c r="F7" s="177"/>
      <c r="G7" s="177"/>
      <c r="H7" s="178"/>
      <c r="I7" s="178"/>
      <c r="J7" s="178"/>
    </row>
    <row r="8" spans="1:10" ht="63" customHeight="1" x14ac:dyDescent="0.25">
      <c r="A8" s="76" t="str">
        <f t="shared" si="0"/>
        <v/>
      </c>
      <c r="B8" s="77" t="str">
        <f t="shared" si="1"/>
        <v/>
      </c>
      <c r="C8" s="78" t="str">
        <f t="shared" si="2"/>
        <v/>
      </c>
      <c r="D8" s="176"/>
      <c r="E8" s="176"/>
      <c r="F8" s="177"/>
      <c r="G8" s="177"/>
      <c r="H8" s="178"/>
      <c r="I8" s="178"/>
      <c r="J8" s="178"/>
    </row>
    <row r="9" spans="1:10" ht="63" customHeight="1" x14ac:dyDescent="0.25">
      <c r="A9" s="76" t="str">
        <f t="shared" si="0"/>
        <v/>
      </c>
      <c r="B9" s="77" t="str">
        <f t="shared" si="1"/>
        <v/>
      </c>
      <c r="C9" s="78" t="str">
        <f t="shared" si="2"/>
        <v/>
      </c>
      <c r="D9" s="176"/>
      <c r="E9" s="176"/>
      <c r="F9" s="177"/>
      <c r="G9" s="177"/>
      <c r="H9" s="180"/>
      <c r="I9" s="180"/>
      <c r="J9" s="178"/>
    </row>
    <row r="10" spans="1:10" ht="63" customHeight="1" x14ac:dyDescent="0.25">
      <c r="A10" s="76" t="str">
        <f t="shared" si="0"/>
        <v/>
      </c>
      <c r="B10" s="77" t="str">
        <f t="shared" si="1"/>
        <v/>
      </c>
      <c r="C10" s="78" t="str">
        <f t="shared" si="2"/>
        <v/>
      </c>
      <c r="D10" s="176"/>
      <c r="E10" s="176"/>
      <c r="F10" s="177"/>
      <c r="G10" s="177"/>
      <c r="H10" s="180"/>
      <c r="I10" s="180"/>
      <c r="J10" s="178"/>
    </row>
    <row r="11" spans="1:10" ht="63" customHeight="1" x14ac:dyDescent="0.25">
      <c r="A11" s="76" t="str">
        <f t="shared" si="0"/>
        <v/>
      </c>
      <c r="B11" s="77" t="str">
        <f t="shared" si="1"/>
        <v/>
      </c>
      <c r="C11" s="78" t="str">
        <f t="shared" si="2"/>
        <v/>
      </c>
      <c r="D11" s="176"/>
      <c r="E11" s="176"/>
      <c r="F11" s="177"/>
      <c r="G11" s="177"/>
      <c r="H11" s="179"/>
      <c r="I11" s="179"/>
      <c r="J11" s="178"/>
    </row>
    <row r="12" spans="1:10" ht="63" customHeight="1" x14ac:dyDescent="0.25">
      <c r="A12" s="76" t="str">
        <f t="shared" si="0"/>
        <v/>
      </c>
      <c r="B12" s="77" t="str">
        <f t="shared" si="1"/>
        <v/>
      </c>
      <c r="C12" s="78" t="str">
        <f t="shared" si="2"/>
        <v/>
      </c>
      <c r="D12" s="176"/>
      <c r="E12" s="176"/>
      <c r="F12" s="177"/>
      <c r="G12" s="177"/>
      <c r="H12" s="180"/>
      <c r="I12" s="180"/>
      <c r="J12" s="178"/>
    </row>
    <row r="13" spans="1:10" ht="63" customHeight="1" x14ac:dyDescent="0.25">
      <c r="A13" s="76" t="str">
        <f t="shared" si="0"/>
        <v/>
      </c>
      <c r="B13" s="77" t="str">
        <f t="shared" si="1"/>
        <v/>
      </c>
      <c r="C13" s="78" t="str">
        <f t="shared" si="2"/>
        <v/>
      </c>
      <c r="D13" s="176"/>
      <c r="E13" s="176"/>
      <c r="F13" s="177"/>
      <c r="G13" s="177"/>
      <c r="H13" s="180"/>
      <c r="I13" s="180"/>
      <c r="J13" s="178"/>
    </row>
    <row r="14" spans="1:10" ht="63" customHeight="1" x14ac:dyDescent="0.25">
      <c r="A14" s="76" t="str">
        <f t="shared" si="0"/>
        <v/>
      </c>
      <c r="B14" s="77" t="str">
        <f t="shared" si="1"/>
        <v/>
      </c>
      <c r="C14" s="78" t="str">
        <f t="shared" si="2"/>
        <v/>
      </c>
      <c r="D14" s="176"/>
      <c r="E14" s="176"/>
      <c r="F14" s="177"/>
      <c r="G14" s="177"/>
      <c r="H14" s="180"/>
      <c r="I14" s="180"/>
      <c r="J14" s="178"/>
    </row>
    <row r="15" spans="1:10" ht="63" customHeight="1" x14ac:dyDescent="0.25">
      <c r="A15" s="76" t="str">
        <f t="shared" si="0"/>
        <v/>
      </c>
      <c r="B15" s="77" t="str">
        <f t="shared" si="1"/>
        <v/>
      </c>
      <c r="C15" s="78" t="str">
        <f t="shared" si="2"/>
        <v/>
      </c>
      <c r="D15" s="176"/>
      <c r="E15" s="176"/>
      <c r="F15" s="177"/>
      <c r="G15" s="177"/>
      <c r="H15" s="180"/>
      <c r="I15" s="180"/>
      <c r="J15" s="178"/>
    </row>
    <row r="16" spans="1:10" ht="63" customHeight="1" x14ac:dyDescent="0.25">
      <c r="A16" s="76" t="str">
        <f t="shared" si="0"/>
        <v/>
      </c>
      <c r="B16" s="77" t="str">
        <f t="shared" si="1"/>
        <v/>
      </c>
      <c r="C16" s="78" t="str">
        <f t="shared" si="2"/>
        <v/>
      </c>
      <c r="D16" s="176"/>
      <c r="E16" s="176"/>
      <c r="F16" s="177"/>
      <c r="G16" s="177"/>
      <c r="H16" s="180"/>
      <c r="I16" s="180"/>
      <c r="J16" s="178"/>
    </row>
    <row r="17" spans="1:10" ht="63" customHeight="1" x14ac:dyDescent="0.25">
      <c r="A17" s="76" t="str">
        <f t="shared" si="0"/>
        <v/>
      </c>
      <c r="B17" s="77" t="str">
        <f t="shared" si="1"/>
        <v/>
      </c>
      <c r="C17" s="78" t="str">
        <f t="shared" si="2"/>
        <v/>
      </c>
      <c r="D17" s="176"/>
      <c r="E17" s="176"/>
      <c r="F17" s="177"/>
      <c r="G17" s="177"/>
      <c r="H17" s="180"/>
      <c r="I17" s="180"/>
      <c r="J17" s="178"/>
    </row>
    <row r="18" spans="1:10" ht="63" customHeight="1" x14ac:dyDescent="0.25">
      <c r="A18" s="76" t="str">
        <f t="shared" si="0"/>
        <v/>
      </c>
      <c r="B18" s="77" t="str">
        <f t="shared" si="1"/>
        <v/>
      </c>
      <c r="C18" s="78" t="str">
        <f t="shared" si="2"/>
        <v/>
      </c>
      <c r="D18" s="176"/>
      <c r="E18" s="176"/>
      <c r="F18" s="177"/>
      <c r="G18" s="177"/>
      <c r="H18" s="180"/>
      <c r="I18" s="180"/>
      <c r="J18" s="178"/>
    </row>
    <row r="19" spans="1:10" ht="63" customHeight="1" x14ac:dyDescent="0.25">
      <c r="A19" s="76" t="str">
        <f t="shared" si="0"/>
        <v/>
      </c>
      <c r="B19" s="77" t="str">
        <f t="shared" si="1"/>
        <v/>
      </c>
      <c r="C19" s="78" t="str">
        <f t="shared" si="2"/>
        <v/>
      </c>
      <c r="D19" s="176"/>
      <c r="E19" s="176"/>
      <c r="F19" s="177"/>
      <c r="G19" s="177"/>
      <c r="H19" s="180"/>
      <c r="I19" s="180"/>
      <c r="J19" s="178"/>
    </row>
    <row r="20" spans="1:10" ht="63" customHeight="1" x14ac:dyDescent="0.25">
      <c r="A20" s="76" t="str">
        <f t="shared" si="0"/>
        <v/>
      </c>
      <c r="B20" s="77" t="str">
        <f t="shared" si="1"/>
        <v/>
      </c>
      <c r="C20" s="78" t="str">
        <f t="shared" si="2"/>
        <v/>
      </c>
      <c r="D20" s="176"/>
      <c r="E20" s="176"/>
      <c r="F20" s="177"/>
      <c r="G20" s="177"/>
      <c r="H20" s="180"/>
      <c r="I20" s="180"/>
      <c r="J20" s="178"/>
    </row>
    <row r="21" spans="1:10" ht="63" customHeight="1" x14ac:dyDescent="0.25">
      <c r="A21" s="76" t="str">
        <f t="shared" si="0"/>
        <v/>
      </c>
      <c r="B21" s="77" t="str">
        <f t="shared" si="1"/>
        <v/>
      </c>
      <c r="C21" s="78" t="str">
        <f t="shared" si="2"/>
        <v/>
      </c>
      <c r="D21" s="176"/>
      <c r="E21" s="176"/>
      <c r="F21" s="177"/>
      <c r="G21" s="177"/>
      <c r="H21" s="181"/>
      <c r="I21" s="181"/>
      <c r="J21" s="179"/>
    </row>
    <row r="22" spans="1:10" ht="63" customHeight="1" x14ac:dyDescent="0.25">
      <c r="A22" s="76" t="str">
        <f t="shared" si="0"/>
        <v/>
      </c>
      <c r="B22" s="77" t="str">
        <f t="shared" si="1"/>
        <v/>
      </c>
      <c r="C22" s="78" t="str">
        <f t="shared" si="2"/>
        <v/>
      </c>
      <c r="D22" s="176"/>
      <c r="E22" s="176"/>
      <c r="F22" s="177"/>
      <c r="G22" s="177"/>
      <c r="H22" s="181"/>
      <c r="I22" s="181"/>
      <c r="J22" s="178"/>
    </row>
    <row r="23" spans="1:10" ht="63" customHeight="1" x14ac:dyDescent="0.25">
      <c r="A23" s="76" t="str">
        <f t="shared" si="0"/>
        <v/>
      </c>
      <c r="B23" s="77" t="str">
        <f t="shared" si="1"/>
        <v/>
      </c>
      <c r="C23" s="78" t="str">
        <f t="shared" si="2"/>
        <v/>
      </c>
      <c r="D23" s="176"/>
      <c r="E23" s="176"/>
      <c r="F23" s="177"/>
      <c r="G23" s="177"/>
      <c r="H23" s="181"/>
      <c r="I23" s="181"/>
      <c r="J23" s="178"/>
    </row>
    <row r="24" spans="1:10" ht="63" customHeight="1" x14ac:dyDescent="0.25">
      <c r="A24" s="76" t="str">
        <f t="shared" si="0"/>
        <v/>
      </c>
      <c r="B24" s="77" t="str">
        <f t="shared" si="1"/>
        <v/>
      </c>
      <c r="C24" s="78" t="str">
        <f t="shared" si="2"/>
        <v/>
      </c>
      <c r="D24" s="176"/>
      <c r="E24" s="176"/>
      <c r="F24" s="177"/>
      <c r="G24" s="177"/>
      <c r="H24" s="181"/>
      <c r="I24" s="181"/>
      <c r="J24" s="178"/>
    </row>
    <row r="25" spans="1:10" ht="63" customHeight="1" x14ac:dyDescent="0.25">
      <c r="A25" s="76" t="str">
        <f t="shared" si="0"/>
        <v/>
      </c>
      <c r="B25" s="77" t="str">
        <f t="shared" si="1"/>
        <v/>
      </c>
      <c r="C25" s="78" t="str">
        <f t="shared" si="2"/>
        <v/>
      </c>
      <c r="D25" s="176"/>
      <c r="E25" s="176"/>
      <c r="F25" s="177"/>
      <c r="G25" s="177"/>
      <c r="H25" s="181"/>
      <c r="I25" s="181"/>
      <c r="J25" s="178"/>
    </row>
    <row r="26" spans="1:10" ht="63" customHeight="1" x14ac:dyDescent="0.25">
      <c r="A26" s="76" t="str">
        <f t="shared" si="0"/>
        <v/>
      </c>
      <c r="B26" s="77" t="str">
        <f t="shared" si="1"/>
        <v/>
      </c>
      <c r="C26" s="78" t="str">
        <f t="shared" si="2"/>
        <v/>
      </c>
      <c r="D26" s="176"/>
      <c r="E26" s="176"/>
      <c r="F26" s="177"/>
      <c r="G26" s="177"/>
      <c r="H26" s="181"/>
      <c r="I26" s="181"/>
      <c r="J26" s="178"/>
    </row>
    <row r="27" spans="1:10" ht="63" customHeight="1" x14ac:dyDescent="0.25">
      <c r="A27" s="76" t="str">
        <f t="shared" si="0"/>
        <v/>
      </c>
      <c r="B27" s="77" t="str">
        <f t="shared" si="1"/>
        <v/>
      </c>
      <c r="C27" s="78" t="str">
        <f t="shared" si="2"/>
        <v/>
      </c>
      <c r="D27" s="176"/>
      <c r="E27" s="176"/>
      <c r="F27" s="177"/>
      <c r="G27" s="177"/>
      <c r="H27" s="181"/>
      <c r="I27" s="181"/>
      <c r="J27" s="178"/>
    </row>
    <row r="28" spans="1:10" ht="63" customHeight="1" x14ac:dyDescent="0.25">
      <c r="A28" s="76" t="str">
        <f t="shared" si="0"/>
        <v/>
      </c>
      <c r="B28" s="77" t="str">
        <f t="shared" si="1"/>
        <v/>
      </c>
      <c r="C28" s="78" t="str">
        <f t="shared" si="2"/>
        <v/>
      </c>
      <c r="D28" s="176"/>
      <c r="E28" s="176"/>
      <c r="F28" s="177"/>
      <c r="G28" s="177"/>
      <c r="H28" s="181"/>
      <c r="I28" s="181"/>
      <c r="J28" s="178"/>
    </row>
    <row r="29" spans="1:10" ht="63" customHeight="1" x14ac:dyDescent="0.25">
      <c r="A29" s="76" t="str">
        <f t="shared" si="0"/>
        <v/>
      </c>
      <c r="B29" s="77" t="str">
        <f t="shared" si="1"/>
        <v/>
      </c>
      <c r="C29" s="78" t="str">
        <f t="shared" si="2"/>
        <v/>
      </c>
      <c r="D29" s="176"/>
      <c r="E29" s="176"/>
      <c r="F29" s="177"/>
      <c r="G29" s="177"/>
      <c r="H29" s="181"/>
      <c r="I29" s="181"/>
      <c r="J29" s="178"/>
    </row>
    <row r="30" spans="1:10" ht="63" customHeight="1" x14ac:dyDescent="0.25">
      <c r="A30" s="76" t="str">
        <f t="shared" si="0"/>
        <v/>
      </c>
      <c r="B30" s="77" t="str">
        <f t="shared" si="1"/>
        <v/>
      </c>
      <c r="C30" s="78" t="str">
        <f t="shared" si="2"/>
        <v/>
      </c>
      <c r="D30" s="176"/>
      <c r="E30" s="176"/>
      <c r="F30" s="177"/>
      <c r="G30" s="177"/>
      <c r="H30" s="181"/>
      <c r="I30" s="181"/>
      <c r="J30" s="178"/>
    </row>
    <row r="31" spans="1:10" ht="63" customHeight="1" x14ac:dyDescent="0.25">
      <c r="A31" s="76" t="str">
        <f t="shared" si="0"/>
        <v/>
      </c>
      <c r="B31" s="77" t="str">
        <f t="shared" si="1"/>
        <v/>
      </c>
      <c r="C31" s="78" t="str">
        <f t="shared" si="2"/>
        <v/>
      </c>
      <c r="D31" s="176"/>
      <c r="E31" s="176"/>
      <c r="F31" s="177"/>
      <c r="G31" s="177"/>
      <c r="H31" s="181"/>
      <c r="I31" s="181"/>
      <c r="J31" s="178"/>
    </row>
    <row r="32" spans="1:10" ht="63" customHeight="1" x14ac:dyDescent="0.25">
      <c r="A32" s="76" t="str">
        <f t="shared" si="0"/>
        <v/>
      </c>
      <c r="B32" s="77" t="str">
        <f t="shared" si="1"/>
        <v/>
      </c>
      <c r="C32" s="78" t="str">
        <f t="shared" si="2"/>
        <v/>
      </c>
      <c r="D32" s="176"/>
      <c r="E32" s="176"/>
      <c r="F32" s="177"/>
      <c r="G32" s="177"/>
      <c r="H32" s="181"/>
      <c r="I32" s="181"/>
      <c r="J32" s="178"/>
    </row>
    <row r="33" spans="1:10" ht="63" customHeight="1" x14ac:dyDescent="0.25">
      <c r="A33" s="76" t="str">
        <f t="shared" si="0"/>
        <v/>
      </c>
      <c r="B33" s="77" t="str">
        <f t="shared" si="1"/>
        <v/>
      </c>
      <c r="C33" s="78" t="str">
        <f t="shared" si="2"/>
        <v/>
      </c>
      <c r="D33" s="176"/>
      <c r="E33" s="176"/>
      <c r="F33" s="177"/>
      <c r="G33" s="177"/>
      <c r="H33" s="181"/>
      <c r="I33" s="181"/>
      <c r="J33" s="178"/>
    </row>
    <row r="34" spans="1:10" ht="63" customHeight="1" x14ac:dyDescent="0.25">
      <c r="A34" s="76" t="str">
        <f t="shared" si="0"/>
        <v/>
      </c>
      <c r="B34" s="77" t="str">
        <f t="shared" si="1"/>
        <v/>
      </c>
      <c r="C34" s="78" t="str">
        <f t="shared" si="2"/>
        <v/>
      </c>
      <c r="D34" s="176"/>
      <c r="E34" s="176"/>
      <c r="F34" s="177"/>
      <c r="G34" s="177"/>
      <c r="H34" s="181"/>
      <c r="I34" s="181"/>
      <c r="J34" s="178"/>
    </row>
    <row r="35" spans="1:10" ht="63" customHeight="1" x14ac:dyDescent="0.25">
      <c r="A35" s="76" t="str">
        <f t="shared" si="0"/>
        <v/>
      </c>
      <c r="B35" s="77" t="str">
        <f t="shared" si="1"/>
        <v/>
      </c>
      <c r="C35" s="78" t="str">
        <f t="shared" si="2"/>
        <v/>
      </c>
      <c r="D35" s="176"/>
      <c r="E35" s="176"/>
      <c r="F35" s="177"/>
      <c r="G35" s="177"/>
      <c r="H35" s="181"/>
      <c r="I35" s="181"/>
      <c r="J35" s="178"/>
    </row>
    <row r="36" spans="1:10" ht="63" customHeight="1" x14ac:dyDescent="0.25">
      <c r="A36" s="76" t="str">
        <f t="shared" si="0"/>
        <v/>
      </c>
      <c r="B36" s="77" t="str">
        <f t="shared" si="1"/>
        <v/>
      </c>
      <c r="C36" s="78" t="str">
        <f t="shared" si="2"/>
        <v/>
      </c>
      <c r="D36" s="176"/>
      <c r="E36" s="176"/>
      <c r="F36" s="177"/>
      <c r="G36" s="177"/>
      <c r="H36" s="181"/>
      <c r="I36" s="181"/>
      <c r="J36" s="178"/>
    </row>
    <row r="37" spans="1:10" ht="63" customHeight="1" x14ac:dyDescent="0.25">
      <c r="A37" s="76" t="str">
        <f t="shared" si="0"/>
        <v/>
      </c>
      <c r="B37" s="77" t="str">
        <f t="shared" si="1"/>
        <v/>
      </c>
      <c r="C37" s="78" t="str">
        <f t="shared" si="2"/>
        <v/>
      </c>
      <c r="D37" s="176"/>
      <c r="E37" s="176"/>
      <c r="F37" s="177"/>
      <c r="G37" s="177"/>
      <c r="H37" s="181"/>
      <c r="I37" s="181"/>
      <c r="J37" s="178"/>
    </row>
    <row r="38" spans="1:10" ht="63" customHeight="1" x14ac:dyDescent="0.25">
      <c r="A38" s="76" t="str">
        <f t="shared" si="0"/>
        <v/>
      </c>
      <c r="B38" s="77" t="str">
        <f t="shared" si="1"/>
        <v/>
      </c>
      <c r="C38" s="78" t="str">
        <f t="shared" si="2"/>
        <v/>
      </c>
      <c r="D38" s="176"/>
      <c r="E38" s="176"/>
      <c r="F38" s="177"/>
      <c r="G38" s="177"/>
      <c r="H38" s="181"/>
      <c r="I38" s="181"/>
      <c r="J38" s="178"/>
    </row>
    <row r="39" spans="1:10" ht="63" customHeight="1" x14ac:dyDescent="0.25">
      <c r="A39" s="76" t="str">
        <f t="shared" si="0"/>
        <v/>
      </c>
      <c r="B39" s="77" t="str">
        <f t="shared" si="1"/>
        <v/>
      </c>
      <c r="C39" s="78" t="str">
        <f t="shared" si="2"/>
        <v/>
      </c>
      <c r="D39" s="176"/>
      <c r="E39" s="176"/>
      <c r="F39" s="177"/>
      <c r="G39" s="177"/>
      <c r="H39" s="181"/>
      <c r="I39" s="181"/>
      <c r="J39" s="178"/>
    </row>
    <row r="40" spans="1:10" ht="63" customHeight="1" x14ac:dyDescent="0.25">
      <c r="A40" s="76" t="str">
        <f t="shared" si="0"/>
        <v/>
      </c>
      <c r="B40" s="77" t="str">
        <f t="shared" si="1"/>
        <v/>
      </c>
      <c r="C40" s="78" t="str">
        <f t="shared" si="2"/>
        <v/>
      </c>
      <c r="D40" s="176"/>
      <c r="E40" s="176"/>
      <c r="F40" s="177"/>
      <c r="G40" s="177"/>
      <c r="H40" s="181"/>
      <c r="I40" s="181"/>
      <c r="J40" s="178"/>
    </row>
    <row r="41" spans="1:10" ht="63" customHeight="1" x14ac:dyDescent="0.25">
      <c r="A41" s="76" t="str">
        <f t="shared" si="0"/>
        <v/>
      </c>
      <c r="B41" s="77" t="str">
        <f t="shared" si="1"/>
        <v/>
      </c>
      <c r="C41" s="78" t="str">
        <f t="shared" si="2"/>
        <v/>
      </c>
      <c r="D41" s="176"/>
      <c r="E41" s="176"/>
      <c r="F41" s="177"/>
      <c r="G41" s="177"/>
      <c r="H41" s="181"/>
      <c r="I41" s="181"/>
      <c r="J41" s="178"/>
    </row>
    <row r="42" spans="1:10" ht="63" customHeight="1" x14ac:dyDescent="0.25">
      <c r="A42" s="76" t="str">
        <f t="shared" si="0"/>
        <v/>
      </c>
      <c r="B42" s="77" t="str">
        <f t="shared" si="1"/>
        <v/>
      </c>
      <c r="C42" s="78" t="str">
        <f t="shared" si="2"/>
        <v/>
      </c>
      <c r="D42" s="176"/>
      <c r="E42" s="176"/>
      <c r="F42" s="177"/>
      <c r="G42" s="177"/>
      <c r="H42" s="181"/>
      <c r="I42" s="181"/>
      <c r="J42" s="178"/>
    </row>
    <row r="43" spans="1:10" ht="63" customHeight="1" x14ac:dyDescent="0.25">
      <c r="A43" s="76" t="str">
        <f t="shared" si="0"/>
        <v/>
      </c>
      <c r="B43" s="77" t="str">
        <f t="shared" si="1"/>
        <v/>
      </c>
      <c r="C43" s="78" t="str">
        <f t="shared" si="2"/>
        <v/>
      </c>
      <c r="D43" s="176"/>
      <c r="E43" s="176"/>
      <c r="F43" s="177"/>
      <c r="G43" s="177"/>
      <c r="H43" s="181"/>
      <c r="I43" s="181"/>
      <c r="J43" s="178"/>
    </row>
    <row r="44" spans="1:10" ht="63" customHeight="1" x14ac:dyDescent="0.25">
      <c r="A44" s="76" t="str">
        <f t="shared" si="0"/>
        <v/>
      </c>
      <c r="B44" s="77" t="str">
        <f t="shared" si="1"/>
        <v/>
      </c>
      <c r="C44" s="78" t="str">
        <f t="shared" si="2"/>
        <v/>
      </c>
      <c r="D44" s="176"/>
      <c r="E44" s="176"/>
      <c r="F44" s="177"/>
      <c r="G44" s="177"/>
      <c r="H44" s="181"/>
      <c r="I44" s="181"/>
      <c r="J44" s="178"/>
    </row>
    <row r="45" spans="1:10" ht="63" customHeight="1" x14ac:dyDescent="0.25">
      <c r="A45" s="76" t="str">
        <f t="shared" si="0"/>
        <v/>
      </c>
      <c r="B45" s="77" t="str">
        <f t="shared" si="1"/>
        <v/>
      </c>
      <c r="C45" s="78" t="str">
        <f t="shared" si="2"/>
        <v/>
      </c>
      <c r="D45" s="176"/>
      <c r="E45" s="176"/>
      <c r="F45" s="177"/>
      <c r="G45" s="177"/>
      <c r="H45" s="181"/>
      <c r="I45" s="181"/>
      <c r="J45" s="178"/>
    </row>
    <row r="46" spans="1:10" ht="63" customHeight="1" x14ac:dyDescent="0.25">
      <c r="A46" s="76" t="str">
        <f t="shared" si="0"/>
        <v/>
      </c>
      <c r="B46" s="77" t="str">
        <f t="shared" si="1"/>
        <v/>
      </c>
      <c r="C46" s="78" t="str">
        <f t="shared" si="2"/>
        <v/>
      </c>
      <c r="D46" s="176"/>
      <c r="E46" s="176"/>
      <c r="F46" s="177"/>
      <c r="G46" s="177"/>
      <c r="H46" s="181"/>
      <c r="I46" s="181"/>
      <c r="J46" s="178"/>
    </row>
    <row r="47" spans="1:10" ht="63" customHeight="1" x14ac:dyDescent="0.25">
      <c r="A47" s="76" t="str">
        <f t="shared" si="0"/>
        <v/>
      </c>
      <c r="B47" s="77" t="str">
        <f t="shared" si="1"/>
        <v/>
      </c>
      <c r="C47" s="78" t="str">
        <f t="shared" si="2"/>
        <v/>
      </c>
      <c r="D47" s="176"/>
      <c r="E47" s="176"/>
      <c r="F47" s="177"/>
      <c r="G47" s="177"/>
      <c r="H47" s="181"/>
      <c r="I47" s="181"/>
      <c r="J47" s="178"/>
    </row>
    <row r="48" spans="1:10" ht="63" customHeight="1" x14ac:dyDescent="0.25">
      <c r="A48" s="76" t="str">
        <f t="shared" si="0"/>
        <v/>
      </c>
      <c r="B48" s="77" t="str">
        <f t="shared" si="1"/>
        <v/>
      </c>
      <c r="C48" s="78" t="str">
        <f t="shared" si="2"/>
        <v/>
      </c>
      <c r="D48" s="176"/>
      <c r="E48" s="176"/>
      <c r="F48" s="177"/>
      <c r="G48" s="177"/>
      <c r="H48" s="181"/>
      <c r="I48" s="181"/>
      <c r="J48" s="178"/>
    </row>
    <row r="49" spans="1:10" ht="63" customHeight="1" x14ac:dyDescent="0.25">
      <c r="A49" s="76" t="str">
        <f t="shared" si="0"/>
        <v/>
      </c>
      <c r="B49" s="77" t="str">
        <f t="shared" si="1"/>
        <v/>
      </c>
      <c r="C49" s="78" t="str">
        <f t="shared" si="2"/>
        <v/>
      </c>
      <c r="D49" s="176"/>
      <c r="E49" s="176"/>
      <c r="F49" s="177"/>
      <c r="G49" s="177"/>
      <c r="H49" s="181"/>
      <c r="I49" s="181"/>
      <c r="J49" s="178"/>
    </row>
    <row r="50" spans="1:10" ht="63" customHeight="1" x14ac:dyDescent="0.25">
      <c r="A50" s="76" t="str">
        <f t="shared" si="0"/>
        <v/>
      </c>
      <c r="B50" s="77" t="str">
        <f t="shared" si="1"/>
        <v/>
      </c>
      <c r="C50" s="78" t="str">
        <f t="shared" si="2"/>
        <v/>
      </c>
      <c r="D50" s="176"/>
      <c r="E50" s="176"/>
      <c r="F50" s="177"/>
      <c r="G50" s="177"/>
      <c r="H50" s="181"/>
      <c r="I50" s="181"/>
      <c r="J50" s="178"/>
    </row>
  </sheetData>
  <sheetProtection password="CC74" sheet="1" objects="1" scenarios="1" insertHyperlinks="0"/>
  <mergeCells count="4">
    <mergeCell ref="G1:G3"/>
    <mergeCell ref="H2:J3"/>
    <mergeCell ref="A3:E3"/>
    <mergeCell ref="H1:I1"/>
  </mergeCells>
  <conditionalFormatting sqref="H19:I19">
    <cfRule type="cellIs" dxfId="137" priority="2" operator="equal">
      <formula>0</formula>
    </cfRule>
  </conditionalFormatting>
  <conditionalFormatting sqref="F3">
    <cfRule type="expression" dxfId="136" priority="1">
      <formula>$A$3="?"</formula>
    </cfRule>
  </conditionalFormatting>
  <dataValidations count="4">
    <dataValidation type="list" allowBlank="1" showInputMessage="1" showErrorMessage="1" sqref="D5:D50" xr:uid="{00000000-0002-0000-0900-000000000000}">
      <formula1>Autori</formula1>
    </dataValidation>
    <dataValidation type="list" errorStyle="warning" allowBlank="1" showInputMessage="1" showErrorMessage="1" sqref="E5:E50" xr:uid="{00000000-0002-0000-0900-000001000000}">
      <formula1>bpatrue</formula1>
    </dataValidation>
    <dataValidation type="list" errorStyle="warning" allowBlank="1" showInputMessage="1" showErrorMessage="1" sqref="F5:F50" xr:uid="{00000000-0002-0000-0900-000002000000}">
      <formula1>bcincif</formula1>
    </dataValidation>
    <dataValidation type="list" allowBlank="1" showInputMessage="1" showErrorMessage="1" sqref="G5:G50" xr:uid="{00000000-0002-0000-0900-000003000000}">
      <formula1>bcincig</formula1>
    </dataValidation>
  </dataValidation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K50"/>
  <sheetViews>
    <sheetView zoomScale="80" zoomScaleNormal="80" workbookViewId="0">
      <pane ySplit="4" topLeftCell="A5" activePane="bottomLeft" state="frozen"/>
      <selection activeCell="G1" sqref="G1:G3"/>
      <selection pane="bottomLeft" activeCell="I5" sqref="I5"/>
    </sheetView>
  </sheetViews>
  <sheetFormatPr defaultRowHeight="15" x14ac:dyDescent="0.25"/>
  <cols>
    <col min="1" max="1" width="4" customWidth="1"/>
    <col min="2" max="2" width="6.85546875" customWidth="1"/>
    <col min="3" max="3" width="18.85546875" customWidth="1"/>
    <col min="4" max="4" width="10.28515625" customWidth="1"/>
    <col min="5" max="5" width="14.7109375" customWidth="1"/>
    <col min="6" max="6" width="14.5703125" bestFit="1" customWidth="1"/>
    <col min="7" max="7" width="19.42578125" customWidth="1"/>
    <col min="8" max="8" width="24.140625" customWidth="1"/>
    <col min="9" max="10" width="55.42578125" customWidth="1"/>
    <col min="11" max="11" width="65.140625" customWidth="1"/>
  </cols>
  <sheetData>
    <row r="1" spans="1:11" ht="15.75" customHeight="1" x14ac:dyDescent="0.25">
      <c r="A1" s="102" t="str">
        <f>FisaAutoevaluare!A1</f>
        <v>Universitatea SPIRU HARET - 
Anul universitar 2021-2022</v>
      </c>
      <c r="B1" s="102"/>
      <c r="C1" s="102"/>
      <c r="D1" s="102"/>
      <c r="E1" s="102"/>
      <c r="F1" s="102"/>
      <c r="G1" s="102"/>
      <c r="H1" s="669" t="str">
        <f>HYPERLINK("#FisaAutoevaluare!D46","Inapoi in Fisa B")</f>
        <v>Inapoi in Fisa B</v>
      </c>
      <c r="I1" s="675" t="str">
        <f>FisaAutoevaluare!B26</f>
        <v>Elaborare/ actualizare materiale didactice în ultimele două semestre universitare încheiate</v>
      </c>
      <c r="J1" s="675"/>
      <c r="K1" s="41"/>
    </row>
    <row r="2" spans="1:11" ht="15.75" customHeight="1" x14ac:dyDescent="0.25">
      <c r="A2" s="102">
        <f>FisaAutoevaluare!D2</f>
        <v>0</v>
      </c>
      <c r="B2" s="102"/>
      <c r="C2" s="102"/>
      <c r="D2" s="102"/>
      <c r="E2" s="102"/>
      <c r="F2" s="102"/>
      <c r="G2" s="102"/>
      <c r="H2" s="670"/>
      <c r="I2" s="672" t="str">
        <f>FisaAutoevaluare!D46</f>
        <v>Elaborarea/ actualizarea fișei disciplinei/ programei analitice/ calendarului disciplinei/ planului de seminar 
(4 pct/ disciplină nouă; 2 pct/ actualizare peste 50% pt disciplină existentă) - obligatoriu (conform stat de funcții, cu respectarea reglementărilor în vigoare - norme ARASCIS)</v>
      </c>
      <c r="J2" s="672"/>
      <c r="K2" s="672"/>
    </row>
    <row r="3" spans="1:11" ht="18.75" customHeight="1" x14ac:dyDescent="0.25">
      <c r="A3" s="676" t="str">
        <f>IF(FisaAutoevaluare!D3="","?",FisaAutoevaluare!D3)</f>
        <v>?</v>
      </c>
      <c r="B3" s="676"/>
      <c r="C3" s="676"/>
      <c r="D3" s="676"/>
      <c r="E3" s="676"/>
      <c r="F3" s="103"/>
      <c r="G3" s="103"/>
      <c r="H3" s="671"/>
      <c r="I3" s="673"/>
      <c r="J3" s="673"/>
      <c r="K3" s="673"/>
    </row>
    <row r="4" spans="1:11" s="43" customFormat="1" ht="30" x14ac:dyDescent="0.25">
      <c r="A4" s="74" t="s">
        <v>1962</v>
      </c>
      <c r="B4" s="75" t="s">
        <v>1963</v>
      </c>
      <c r="C4" s="75" t="s">
        <v>2277</v>
      </c>
      <c r="D4" s="211" t="s">
        <v>2391</v>
      </c>
      <c r="E4" s="211" t="s">
        <v>2392</v>
      </c>
      <c r="F4" s="214" t="s">
        <v>2396</v>
      </c>
      <c r="G4" s="214" t="s">
        <v>2580</v>
      </c>
      <c r="H4" s="212" t="s">
        <v>2310</v>
      </c>
      <c r="I4" s="212" t="s">
        <v>2390</v>
      </c>
      <c r="J4" s="212" t="s">
        <v>2581</v>
      </c>
      <c r="K4" s="212" t="s">
        <v>2397</v>
      </c>
    </row>
    <row r="5" spans="1:11" ht="63" customHeight="1" x14ac:dyDescent="0.25">
      <c r="A5" s="76" t="str">
        <f>IF(B5="","",ROW()-4)</f>
        <v/>
      </c>
      <c r="B5" s="77" t="str">
        <f>IF(AND(C5&lt;&gt;"",D5&lt;&gt;"",E5&lt;&gt;"",F5&lt;&gt;"",G5&lt;&gt;"",H5&lt;&gt;""),"B6","")</f>
        <v/>
      </c>
      <c r="C5" s="78" t="str">
        <f>IF(OR(I5&lt;&gt;"",J5&lt;&gt;"",K5&lt;&gt;""),PROPER(A$3),"")</f>
        <v/>
      </c>
      <c r="D5" s="176"/>
      <c r="E5" s="176"/>
      <c r="F5" s="177"/>
      <c r="G5" s="177"/>
      <c r="H5" s="177"/>
      <c r="I5" s="178"/>
      <c r="J5" s="178"/>
      <c r="K5" s="179"/>
    </row>
    <row r="6" spans="1:11" ht="63" customHeight="1" x14ac:dyDescent="0.25">
      <c r="A6" s="76" t="str">
        <f t="shared" ref="A6:A50" si="0">IF(B6="","",ROW()-4)</f>
        <v/>
      </c>
      <c r="B6" s="77" t="str">
        <f t="shared" ref="B6:B50" si="1">IF(AND(C6&lt;&gt;"",D6&lt;&gt;"",E6&lt;&gt;"",F6&lt;&gt;"",G6&lt;&gt;"",H6&lt;&gt;""),"B6","")</f>
        <v/>
      </c>
      <c r="C6" s="78" t="str">
        <f t="shared" ref="C6:C50" si="2">IF(OR(I6&lt;&gt;"",J6&lt;&gt;"",K6&lt;&gt;""),PROPER(A$3),"")</f>
        <v/>
      </c>
      <c r="D6" s="176"/>
      <c r="E6" s="176"/>
      <c r="F6" s="177"/>
      <c r="G6" s="177"/>
      <c r="H6" s="177"/>
      <c r="I6" s="178"/>
      <c r="J6" s="178"/>
      <c r="K6" s="178"/>
    </row>
    <row r="7" spans="1:11" ht="63" customHeight="1" x14ac:dyDescent="0.25">
      <c r="A7" s="76" t="str">
        <f t="shared" si="0"/>
        <v/>
      </c>
      <c r="B7" s="77" t="str">
        <f t="shared" si="1"/>
        <v/>
      </c>
      <c r="C7" s="78" t="str">
        <f t="shared" si="2"/>
        <v/>
      </c>
      <c r="D7" s="176"/>
      <c r="E7" s="176"/>
      <c r="F7" s="177"/>
      <c r="G7" s="177"/>
      <c r="H7" s="177"/>
      <c r="I7" s="178"/>
      <c r="J7" s="178"/>
      <c r="K7" s="178"/>
    </row>
    <row r="8" spans="1:11" ht="63" customHeight="1" x14ac:dyDescent="0.25">
      <c r="A8" s="76" t="str">
        <f t="shared" si="0"/>
        <v/>
      </c>
      <c r="B8" s="77" t="str">
        <f t="shared" si="1"/>
        <v/>
      </c>
      <c r="C8" s="78" t="str">
        <f t="shared" si="2"/>
        <v/>
      </c>
      <c r="D8" s="176"/>
      <c r="E8" s="176"/>
      <c r="F8" s="177"/>
      <c r="G8" s="177"/>
      <c r="H8" s="177"/>
      <c r="I8" s="178"/>
      <c r="J8" s="178"/>
      <c r="K8" s="178"/>
    </row>
    <row r="9" spans="1:11" ht="63" customHeight="1" x14ac:dyDescent="0.25">
      <c r="A9" s="76" t="str">
        <f t="shared" si="0"/>
        <v/>
      </c>
      <c r="B9" s="77" t="str">
        <f t="shared" si="1"/>
        <v/>
      </c>
      <c r="C9" s="78" t="str">
        <f t="shared" si="2"/>
        <v/>
      </c>
      <c r="D9" s="176"/>
      <c r="E9" s="176"/>
      <c r="F9" s="177"/>
      <c r="G9" s="177"/>
      <c r="H9" s="177"/>
      <c r="I9" s="180"/>
      <c r="J9" s="180"/>
      <c r="K9" s="178"/>
    </row>
    <row r="10" spans="1:11" ht="63" customHeight="1" x14ac:dyDescent="0.25">
      <c r="A10" s="76" t="str">
        <f t="shared" si="0"/>
        <v/>
      </c>
      <c r="B10" s="77" t="str">
        <f t="shared" si="1"/>
        <v/>
      </c>
      <c r="C10" s="78" t="str">
        <f t="shared" si="2"/>
        <v/>
      </c>
      <c r="D10" s="176"/>
      <c r="E10" s="176"/>
      <c r="F10" s="177"/>
      <c r="G10" s="177"/>
      <c r="H10" s="177"/>
      <c r="I10" s="180"/>
      <c r="J10" s="180"/>
      <c r="K10" s="178"/>
    </row>
    <row r="11" spans="1:11" ht="63" customHeight="1" x14ac:dyDescent="0.25">
      <c r="A11" s="76" t="str">
        <f t="shared" si="0"/>
        <v/>
      </c>
      <c r="B11" s="77" t="str">
        <f t="shared" si="1"/>
        <v/>
      </c>
      <c r="C11" s="78" t="str">
        <f t="shared" si="2"/>
        <v/>
      </c>
      <c r="D11" s="176"/>
      <c r="E11" s="176"/>
      <c r="F11" s="177"/>
      <c r="G11" s="177"/>
      <c r="H11" s="177"/>
      <c r="I11" s="179"/>
      <c r="J11" s="179"/>
      <c r="K11" s="178"/>
    </row>
    <row r="12" spans="1:11" ht="63" customHeight="1" x14ac:dyDescent="0.25">
      <c r="A12" s="76" t="str">
        <f t="shared" si="0"/>
        <v/>
      </c>
      <c r="B12" s="77" t="str">
        <f t="shared" si="1"/>
        <v/>
      </c>
      <c r="C12" s="78" t="str">
        <f t="shared" si="2"/>
        <v/>
      </c>
      <c r="D12" s="176"/>
      <c r="E12" s="176"/>
      <c r="F12" s="177"/>
      <c r="G12" s="177"/>
      <c r="H12" s="177"/>
      <c r="I12" s="180"/>
      <c r="J12" s="180"/>
      <c r="K12" s="178"/>
    </row>
    <row r="13" spans="1:11" ht="63" customHeight="1" x14ac:dyDescent="0.25">
      <c r="A13" s="76" t="str">
        <f t="shared" si="0"/>
        <v/>
      </c>
      <c r="B13" s="77" t="str">
        <f t="shared" si="1"/>
        <v/>
      </c>
      <c r="C13" s="78" t="str">
        <f t="shared" si="2"/>
        <v/>
      </c>
      <c r="D13" s="176"/>
      <c r="E13" s="176"/>
      <c r="F13" s="177"/>
      <c r="G13" s="177"/>
      <c r="H13" s="177"/>
      <c r="I13" s="180"/>
      <c r="J13" s="180"/>
      <c r="K13" s="178"/>
    </row>
    <row r="14" spans="1:11" ht="63" customHeight="1" x14ac:dyDescent="0.25">
      <c r="A14" s="76" t="str">
        <f t="shared" si="0"/>
        <v/>
      </c>
      <c r="B14" s="77" t="str">
        <f t="shared" si="1"/>
        <v/>
      </c>
      <c r="C14" s="78" t="str">
        <f t="shared" si="2"/>
        <v/>
      </c>
      <c r="D14" s="176"/>
      <c r="E14" s="176"/>
      <c r="F14" s="177"/>
      <c r="G14" s="177"/>
      <c r="H14" s="177"/>
      <c r="I14" s="180"/>
      <c r="J14" s="180"/>
      <c r="K14" s="178"/>
    </row>
    <row r="15" spans="1:11" ht="63" customHeight="1" x14ac:dyDescent="0.25">
      <c r="A15" s="76" t="str">
        <f t="shared" si="0"/>
        <v/>
      </c>
      <c r="B15" s="77" t="str">
        <f t="shared" si="1"/>
        <v/>
      </c>
      <c r="C15" s="78" t="str">
        <f t="shared" si="2"/>
        <v/>
      </c>
      <c r="D15" s="176"/>
      <c r="E15" s="176"/>
      <c r="F15" s="177"/>
      <c r="G15" s="177"/>
      <c r="H15" s="177"/>
      <c r="I15" s="180"/>
      <c r="J15" s="180"/>
      <c r="K15" s="178"/>
    </row>
    <row r="16" spans="1:11" ht="63" customHeight="1" x14ac:dyDescent="0.25">
      <c r="A16" s="76" t="str">
        <f t="shared" si="0"/>
        <v/>
      </c>
      <c r="B16" s="77" t="str">
        <f t="shared" si="1"/>
        <v/>
      </c>
      <c r="C16" s="78" t="str">
        <f t="shared" si="2"/>
        <v/>
      </c>
      <c r="D16" s="176"/>
      <c r="E16" s="176"/>
      <c r="F16" s="177"/>
      <c r="G16" s="177"/>
      <c r="H16" s="177"/>
      <c r="I16" s="180"/>
      <c r="J16" s="180"/>
      <c r="K16" s="178"/>
    </row>
    <row r="17" spans="1:11" ht="63" customHeight="1" x14ac:dyDescent="0.25">
      <c r="A17" s="76" t="str">
        <f t="shared" si="0"/>
        <v/>
      </c>
      <c r="B17" s="77" t="str">
        <f t="shared" si="1"/>
        <v/>
      </c>
      <c r="C17" s="78" t="str">
        <f t="shared" si="2"/>
        <v/>
      </c>
      <c r="D17" s="176"/>
      <c r="E17" s="176"/>
      <c r="F17" s="177"/>
      <c r="G17" s="177"/>
      <c r="H17" s="177"/>
      <c r="I17" s="180"/>
      <c r="J17" s="180"/>
      <c r="K17" s="178"/>
    </row>
    <row r="18" spans="1:11" ht="63" customHeight="1" x14ac:dyDescent="0.25">
      <c r="A18" s="76" t="str">
        <f t="shared" si="0"/>
        <v/>
      </c>
      <c r="B18" s="77" t="str">
        <f t="shared" si="1"/>
        <v/>
      </c>
      <c r="C18" s="78" t="str">
        <f t="shared" si="2"/>
        <v/>
      </c>
      <c r="D18" s="176"/>
      <c r="E18" s="176"/>
      <c r="F18" s="177"/>
      <c r="G18" s="177"/>
      <c r="H18" s="177"/>
      <c r="I18" s="180"/>
      <c r="J18" s="180"/>
      <c r="K18" s="178"/>
    </row>
    <row r="19" spans="1:11" ht="63" customHeight="1" x14ac:dyDescent="0.25">
      <c r="A19" s="76" t="str">
        <f t="shared" si="0"/>
        <v/>
      </c>
      <c r="B19" s="77" t="str">
        <f t="shared" si="1"/>
        <v/>
      </c>
      <c r="C19" s="78" t="str">
        <f t="shared" si="2"/>
        <v/>
      </c>
      <c r="D19" s="176"/>
      <c r="E19" s="176"/>
      <c r="F19" s="177"/>
      <c r="G19" s="177"/>
      <c r="H19" s="177"/>
      <c r="I19" s="180"/>
      <c r="J19" s="180"/>
      <c r="K19" s="178"/>
    </row>
    <row r="20" spans="1:11" ht="63" customHeight="1" x14ac:dyDescent="0.25">
      <c r="A20" s="76" t="str">
        <f t="shared" si="0"/>
        <v/>
      </c>
      <c r="B20" s="77" t="str">
        <f t="shared" si="1"/>
        <v/>
      </c>
      <c r="C20" s="78" t="str">
        <f t="shared" si="2"/>
        <v/>
      </c>
      <c r="D20" s="176"/>
      <c r="E20" s="176"/>
      <c r="F20" s="177"/>
      <c r="G20" s="177"/>
      <c r="H20" s="177"/>
      <c r="I20" s="180"/>
      <c r="J20" s="180"/>
      <c r="K20" s="178"/>
    </row>
    <row r="21" spans="1:11" ht="63" customHeight="1" x14ac:dyDescent="0.25">
      <c r="A21" s="76" t="str">
        <f t="shared" si="0"/>
        <v/>
      </c>
      <c r="B21" s="77" t="str">
        <f t="shared" si="1"/>
        <v/>
      </c>
      <c r="C21" s="78" t="str">
        <f t="shared" si="2"/>
        <v/>
      </c>
      <c r="D21" s="176"/>
      <c r="E21" s="176"/>
      <c r="F21" s="177"/>
      <c r="G21" s="177"/>
      <c r="H21" s="177"/>
      <c r="I21" s="181"/>
      <c r="J21" s="181"/>
      <c r="K21" s="179"/>
    </row>
    <row r="22" spans="1:11" ht="63" customHeight="1" x14ac:dyDescent="0.25">
      <c r="A22" s="76" t="str">
        <f t="shared" si="0"/>
        <v/>
      </c>
      <c r="B22" s="77" t="str">
        <f t="shared" si="1"/>
        <v/>
      </c>
      <c r="C22" s="78" t="str">
        <f t="shared" si="2"/>
        <v/>
      </c>
      <c r="D22" s="176"/>
      <c r="E22" s="176"/>
      <c r="F22" s="177"/>
      <c r="G22" s="177"/>
      <c r="H22" s="177"/>
      <c r="I22" s="181"/>
      <c r="J22" s="181"/>
      <c r="K22" s="178"/>
    </row>
    <row r="23" spans="1:11" ht="63" customHeight="1" x14ac:dyDescent="0.25">
      <c r="A23" s="76" t="str">
        <f t="shared" si="0"/>
        <v/>
      </c>
      <c r="B23" s="77" t="str">
        <f t="shared" si="1"/>
        <v/>
      </c>
      <c r="C23" s="78" t="str">
        <f t="shared" si="2"/>
        <v/>
      </c>
      <c r="D23" s="176"/>
      <c r="E23" s="176"/>
      <c r="F23" s="177"/>
      <c r="G23" s="177"/>
      <c r="H23" s="177"/>
      <c r="I23" s="181"/>
      <c r="J23" s="181"/>
      <c r="K23" s="178"/>
    </row>
    <row r="24" spans="1:11" ht="63" customHeight="1" x14ac:dyDescent="0.25">
      <c r="A24" s="76" t="str">
        <f t="shared" si="0"/>
        <v/>
      </c>
      <c r="B24" s="77" t="str">
        <f t="shared" si="1"/>
        <v/>
      </c>
      <c r="C24" s="78" t="str">
        <f t="shared" si="2"/>
        <v/>
      </c>
      <c r="D24" s="176"/>
      <c r="E24" s="176"/>
      <c r="F24" s="177"/>
      <c r="G24" s="177"/>
      <c r="H24" s="177"/>
      <c r="I24" s="181"/>
      <c r="J24" s="181"/>
      <c r="K24" s="178"/>
    </row>
    <row r="25" spans="1:11" ht="63" customHeight="1" x14ac:dyDescent="0.25">
      <c r="A25" s="76" t="str">
        <f t="shared" si="0"/>
        <v/>
      </c>
      <c r="B25" s="77" t="str">
        <f t="shared" si="1"/>
        <v/>
      </c>
      <c r="C25" s="78" t="str">
        <f t="shared" si="2"/>
        <v/>
      </c>
      <c r="D25" s="176"/>
      <c r="E25" s="176"/>
      <c r="F25" s="177"/>
      <c r="G25" s="177"/>
      <c r="H25" s="177"/>
      <c r="I25" s="181"/>
      <c r="J25" s="181"/>
      <c r="K25" s="178"/>
    </row>
    <row r="26" spans="1:11" ht="63" customHeight="1" x14ac:dyDescent="0.25">
      <c r="A26" s="76" t="str">
        <f t="shared" si="0"/>
        <v/>
      </c>
      <c r="B26" s="77" t="str">
        <f t="shared" si="1"/>
        <v/>
      </c>
      <c r="C26" s="78" t="str">
        <f t="shared" si="2"/>
        <v/>
      </c>
      <c r="D26" s="176"/>
      <c r="E26" s="176"/>
      <c r="F26" s="177"/>
      <c r="G26" s="177"/>
      <c r="H26" s="177"/>
      <c r="I26" s="181"/>
      <c r="J26" s="181"/>
      <c r="K26" s="178"/>
    </row>
    <row r="27" spans="1:11" ht="63" customHeight="1" x14ac:dyDescent="0.25">
      <c r="A27" s="76" t="str">
        <f t="shared" si="0"/>
        <v/>
      </c>
      <c r="B27" s="77" t="str">
        <f t="shared" si="1"/>
        <v/>
      </c>
      <c r="C27" s="78" t="str">
        <f t="shared" si="2"/>
        <v/>
      </c>
      <c r="D27" s="176"/>
      <c r="E27" s="176"/>
      <c r="F27" s="177"/>
      <c r="G27" s="177"/>
      <c r="H27" s="177"/>
      <c r="I27" s="181"/>
      <c r="J27" s="181"/>
      <c r="K27" s="178"/>
    </row>
    <row r="28" spans="1:11" ht="63" customHeight="1" x14ac:dyDescent="0.25">
      <c r="A28" s="76" t="str">
        <f t="shared" si="0"/>
        <v/>
      </c>
      <c r="B28" s="77" t="str">
        <f t="shared" si="1"/>
        <v/>
      </c>
      <c r="C28" s="78" t="str">
        <f t="shared" si="2"/>
        <v/>
      </c>
      <c r="D28" s="176"/>
      <c r="E28" s="176"/>
      <c r="F28" s="177"/>
      <c r="G28" s="177"/>
      <c r="H28" s="177"/>
      <c r="I28" s="181"/>
      <c r="J28" s="181"/>
      <c r="K28" s="178"/>
    </row>
    <row r="29" spans="1:11" ht="63" customHeight="1" x14ac:dyDescent="0.25">
      <c r="A29" s="76" t="str">
        <f t="shared" si="0"/>
        <v/>
      </c>
      <c r="B29" s="77" t="str">
        <f t="shared" si="1"/>
        <v/>
      </c>
      <c r="C29" s="78" t="str">
        <f t="shared" si="2"/>
        <v/>
      </c>
      <c r="D29" s="176"/>
      <c r="E29" s="176"/>
      <c r="F29" s="177"/>
      <c r="G29" s="177"/>
      <c r="H29" s="177"/>
      <c r="I29" s="181"/>
      <c r="J29" s="181"/>
      <c r="K29" s="178"/>
    </row>
    <row r="30" spans="1:11" ht="63" customHeight="1" x14ac:dyDescent="0.25">
      <c r="A30" s="76" t="str">
        <f t="shared" si="0"/>
        <v/>
      </c>
      <c r="B30" s="77" t="str">
        <f t="shared" si="1"/>
        <v/>
      </c>
      <c r="C30" s="78" t="str">
        <f t="shared" si="2"/>
        <v/>
      </c>
      <c r="D30" s="176"/>
      <c r="E30" s="176"/>
      <c r="F30" s="177"/>
      <c r="G30" s="177"/>
      <c r="H30" s="177"/>
      <c r="I30" s="181"/>
      <c r="J30" s="181"/>
      <c r="K30" s="178"/>
    </row>
    <row r="31" spans="1:11" ht="63" customHeight="1" x14ac:dyDescent="0.25">
      <c r="A31" s="76" t="str">
        <f t="shared" si="0"/>
        <v/>
      </c>
      <c r="B31" s="77" t="str">
        <f t="shared" si="1"/>
        <v/>
      </c>
      <c r="C31" s="78" t="str">
        <f t="shared" si="2"/>
        <v/>
      </c>
      <c r="D31" s="176"/>
      <c r="E31" s="176"/>
      <c r="F31" s="177"/>
      <c r="G31" s="177"/>
      <c r="H31" s="177"/>
      <c r="I31" s="181"/>
      <c r="J31" s="181"/>
      <c r="K31" s="178"/>
    </row>
    <row r="32" spans="1:11" ht="63" customHeight="1" x14ac:dyDescent="0.25">
      <c r="A32" s="76" t="str">
        <f t="shared" si="0"/>
        <v/>
      </c>
      <c r="B32" s="77" t="str">
        <f t="shared" si="1"/>
        <v/>
      </c>
      <c r="C32" s="78" t="str">
        <f t="shared" si="2"/>
        <v/>
      </c>
      <c r="D32" s="176"/>
      <c r="E32" s="176"/>
      <c r="F32" s="177"/>
      <c r="G32" s="177"/>
      <c r="H32" s="177"/>
      <c r="I32" s="181"/>
      <c r="J32" s="181"/>
      <c r="K32" s="178"/>
    </row>
    <row r="33" spans="1:11" ht="63" customHeight="1" x14ac:dyDescent="0.25">
      <c r="A33" s="76" t="str">
        <f t="shared" si="0"/>
        <v/>
      </c>
      <c r="B33" s="77" t="str">
        <f t="shared" si="1"/>
        <v/>
      </c>
      <c r="C33" s="78" t="str">
        <f t="shared" si="2"/>
        <v/>
      </c>
      <c r="D33" s="176"/>
      <c r="E33" s="176"/>
      <c r="F33" s="177"/>
      <c r="G33" s="177"/>
      <c r="H33" s="177"/>
      <c r="I33" s="181"/>
      <c r="J33" s="181"/>
      <c r="K33" s="178"/>
    </row>
    <row r="34" spans="1:11" ht="63" customHeight="1" x14ac:dyDescent="0.25">
      <c r="A34" s="76" t="str">
        <f t="shared" si="0"/>
        <v/>
      </c>
      <c r="B34" s="77" t="str">
        <f t="shared" si="1"/>
        <v/>
      </c>
      <c r="C34" s="78" t="str">
        <f t="shared" si="2"/>
        <v/>
      </c>
      <c r="D34" s="176"/>
      <c r="E34" s="176"/>
      <c r="F34" s="177"/>
      <c r="G34" s="177"/>
      <c r="H34" s="177"/>
      <c r="I34" s="181"/>
      <c r="J34" s="181"/>
      <c r="K34" s="178"/>
    </row>
    <row r="35" spans="1:11" ht="63" customHeight="1" x14ac:dyDescent="0.25">
      <c r="A35" s="76" t="str">
        <f t="shared" si="0"/>
        <v/>
      </c>
      <c r="B35" s="77" t="str">
        <f t="shared" si="1"/>
        <v/>
      </c>
      <c r="C35" s="78" t="str">
        <f t="shared" si="2"/>
        <v/>
      </c>
      <c r="D35" s="176"/>
      <c r="E35" s="176"/>
      <c r="F35" s="177"/>
      <c r="G35" s="177"/>
      <c r="H35" s="177"/>
      <c r="I35" s="181"/>
      <c r="J35" s="181"/>
      <c r="K35" s="178"/>
    </row>
    <row r="36" spans="1:11" ht="63" customHeight="1" x14ac:dyDescent="0.25">
      <c r="A36" s="76" t="str">
        <f t="shared" si="0"/>
        <v/>
      </c>
      <c r="B36" s="77" t="str">
        <f t="shared" si="1"/>
        <v/>
      </c>
      <c r="C36" s="78" t="str">
        <f t="shared" si="2"/>
        <v/>
      </c>
      <c r="D36" s="176"/>
      <c r="E36" s="176"/>
      <c r="F36" s="177"/>
      <c r="G36" s="177"/>
      <c r="H36" s="177"/>
      <c r="I36" s="181"/>
      <c r="J36" s="181"/>
      <c r="K36" s="178"/>
    </row>
    <row r="37" spans="1:11" ht="63" customHeight="1" x14ac:dyDescent="0.25">
      <c r="A37" s="76" t="str">
        <f t="shared" si="0"/>
        <v/>
      </c>
      <c r="B37" s="77" t="str">
        <f t="shared" si="1"/>
        <v/>
      </c>
      <c r="C37" s="78" t="str">
        <f t="shared" si="2"/>
        <v/>
      </c>
      <c r="D37" s="176"/>
      <c r="E37" s="176"/>
      <c r="F37" s="177"/>
      <c r="G37" s="177"/>
      <c r="H37" s="177"/>
      <c r="I37" s="181"/>
      <c r="J37" s="181"/>
      <c r="K37" s="178"/>
    </row>
    <row r="38" spans="1:11" ht="63" customHeight="1" x14ac:dyDescent="0.25">
      <c r="A38" s="76" t="str">
        <f t="shared" si="0"/>
        <v/>
      </c>
      <c r="B38" s="77" t="str">
        <f t="shared" si="1"/>
        <v/>
      </c>
      <c r="C38" s="78" t="str">
        <f t="shared" si="2"/>
        <v/>
      </c>
      <c r="D38" s="176"/>
      <c r="E38" s="176"/>
      <c r="F38" s="177"/>
      <c r="G38" s="177"/>
      <c r="H38" s="177"/>
      <c r="I38" s="181"/>
      <c r="J38" s="181"/>
      <c r="K38" s="178"/>
    </row>
    <row r="39" spans="1:11" ht="63" customHeight="1" x14ac:dyDescent="0.25">
      <c r="A39" s="76" t="str">
        <f t="shared" si="0"/>
        <v/>
      </c>
      <c r="B39" s="77" t="str">
        <f t="shared" si="1"/>
        <v/>
      </c>
      <c r="C39" s="78" t="str">
        <f t="shared" si="2"/>
        <v/>
      </c>
      <c r="D39" s="176"/>
      <c r="E39" s="176"/>
      <c r="F39" s="177"/>
      <c r="G39" s="177"/>
      <c r="H39" s="177"/>
      <c r="I39" s="181"/>
      <c r="J39" s="181"/>
      <c r="K39" s="178"/>
    </row>
    <row r="40" spans="1:11" ht="63" customHeight="1" x14ac:dyDescent="0.25">
      <c r="A40" s="76" t="str">
        <f t="shared" si="0"/>
        <v/>
      </c>
      <c r="B40" s="77" t="str">
        <f t="shared" si="1"/>
        <v/>
      </c>
      <c r="C40" s="78" t="str">
        <f t="shared" si="2"/>
        <v/>
      </c>
      <c r="D40" s="176"/>
      <c r="E40" s="176"/>
      <c r="F40" s="177"/>
      <c r="G40" s="177"/>
      <c r="H40" s="177"/>
      <c r="I40" s="181"/>
      <c r="J40" s="181"/>
      <c r="K40" s="178"/>
    </row>
    <row r="41" spans="1:11" ht="63" customHeight="1" x14ac:dyDescent="0.25">
      <c r="A41" s="76" t="str">
        <f t="shared" si="0"/>
        <v/>
      </c>
      <c r="B41" s="77" t="str">
        <f t="shared" si="1"/>
        <v/>
      </c>
      <c r="C41" s="78" t="str">
        <f t="shared" si="2"/>
        <v/>
      </c>
      <c r="D41" s="176"/>
      <c r="E41" s="176"/>
      <c r="F41" s="177"/>
      <c r="G41" s="177"/>
      <c r="H41" s="177"/>
      <c r="I41" s="181"/>
      <c r="J41" s="181"/>
      <c r="K41" s="178"/>
    </row>
    <row r="42" spans="1:11" ht="63" customHeight="1" x14ac:dyDescent="0.25">
      <c r="A42" s="76" t="str">
        <f t="shared" si="0"/>
        <v/>
      </c>
      <c r="B42" s="77" t="str">
        <f t="shared" si="1"/>
        <v/>
      </c>
      <c r="C42" s="78" t="str">
        <f t="shared" si="2"/>
        <v/>
      </c>
      <c r="D42" s="176"/>
      <c r="E42" s="176"/>
      <c r="F42" s="177"/>
      <c r="G42" s="177"/>
      <c r="H42" s="177"/>
      <c r="I42" s="181"/>
      <c r="J42" s="181"/>
      <c r="K42" s="178"/>
    </row>
    <row r="43" spans="1:11" ht="63" customHeight="1" x14ac:dyDescent="0.25">
      <c r="A43" s="76" t="str">
        <f t="shared" si="0"/>
        <v/>
      </c>
      <c r="B43" s="77" t="str">
        <f t="shared" si="1"/>
        <v/>
      </c>
      <c r="C43" s="78" t="str">
        <f t="shared" si="2"/>
        <v/>
      </c>
      <c r="D43" s="176"/>
      <c r="E43" s="176"/>
      <c r="F43" s="177"/>
      <c r="G43" s="177"/>
      <c r="H43" s="177"/>
      <c r="I43" s="181"/>
      <c r="J43" s="181"/>
      <c r="K43" s="178"/>
    </row>
    <row r="44" spans="1:11" ht="63" customHeight="1" x14ac:dyDescent="0.25">
      <c r="A44" s="76" t="str">
        <f t="shared" si="0"/>
        <v/>
      </c>
      <c r="B44" s="77" t="str">
        <f t="shared" si="1"/>
        <v/>
      </c>
      <c r="C44" s="78" t="str">
        <f t="shared" si="2"/>
        <v/>
      </c>
      <c r="D44" s="176"/>
      <c r="E44" s="176"/>
      <c r="F44" s="177"/>
      <c r="G44" s="177"/>
      <c r="H44" s="177"/>
      <c r="I44" s="181"/>
      <c r="J44" s="181"/>
      <c r="K44" s="178"/>
    </row>
    <row r="45" spans="1:11" ht="63" customHeight="1" x14ac:dyDescent="0.25">
      <c r="A45" s="76" t="str">
        <f t="shared" si="0"/>
        <v/>
      </c>
      <c r="B45" s="77" t="str">
        <f t="shared" si="1"/>
        <v/>
      </c>
      <c r="C45" s="78" t="str">
        <f t="shared" si="2"/>
        <v/>
      </c>
      <c r="D45" s="176"/>
      <c r="E45" s="176"/>
      <c r="F45" s="177"/>
      <c r="G45" s="177"/>
      <c r="H45" s="177"/>
      <c r="I45" s="181"/>
      <c r="J45" s="181"/>
      <c r="K45" s="178"/>
    </row>
    <row r="46" spans="1:11" ht="63" customHeight="1" x14ac:dyDescent="0.25">
      <c r="A46" s="76" t="str">
        <f t="shared" si="0"/>
        <v/>
      </c>
      <c r="B46" s="77" t="str">
        <f t="shared" si="1"/>
        <v/>
      </c>
      <c r="C46" s="78" t="str">
        <f t="shared" si="2"/>
        <v/>
      </c>
      <c r="D46" s="176"/>
      <c r="E46" s="176"/>
      <c r="F46" s="177"/>
      <c r="G46" s="177"/>
      <c r="H46" s="177"/>
      <c r="I46" s="181"/>
      <c r="J46" s="181"/>
      <c r="K46" s="178"/>
    </row>
    <row r="47" spans="1:11" ht="63" customHeight="1" x14ac:dyDescent="0.25">
      <c r="A47" s="76" t="str">
        <f t="shared" si="0"/>
        <v/>
      </c>
      <c r="B47" s="77" t="str">
        <f t="shared" si="1"/>
        <v/>
      </c>
      <c r="C47" s="78" t="str">
        <f t="shared" si="2"/>
        <v/>
      </c>
      <c r="D47" s="176"/>
      <c r="E47" s="176"/>
      <c r="F47" s="177"/>
      <c r="G47" s="177"/>
      <c r="H47" s="177"/>
      <c r="I47" s="181"/>
      <c r="J47" s="181"/>
      <c r="K47" s="178"/>
    </row>
    <row r="48" spans="1:11" ht="63" customHeight="1" x14ac:dyDescent="0.25">
      <c r="A48" s="76" t="str">
        <f t="shared" si="0"/>
        <v/>
      </c>
      <c r="B48" s="77" t="str">
        <f t="shared" si="1"/>
        <v/>
      </c>
      <c r="C48" s="78" t="str">
        <f t="shared" si="2"/>
        <v/>
      </c>
      <c r="D48" s="176"/>
      <c r="E48" s="176"/>
      <c r="F48" s="177"/>
      <c r="G48" s="177"/>
      <c r="H48" s="177"/>
      <c r="I48" s="181"/>
      <c r="J48" s="181"/>
      <c r="K48" s="178"/>
    </row>
    <row r="49" spans="1:11" ht="63" customHeight="1" x14ac:dyDescent="0.25">
      <c r="A49" s="76" t="str">
        <f t="shared" si="0"/>
        <v/>
      </c>
      <c r="B49" s="77" t="str">
        <f t="shared" si="1"/>
        <v/>
      </c>
      <c r="C49" s="78" t="str">
        <f t="shared" si="2"/>
        <v/>
      </c>
      <c r="D49" s="176"/>
      <c r="E49" s="176"/>
      <c r="F49" s="177"/>
      <c r="G49" s="177"/>
      <c r="H49" s="177"/>
      <c r="I49" s="181"/>
      <c r="J49" s="181"/>
      <c r="K49" s="178"/>
    </row>
    <row r="50" spans="1:11" ht="63" customHeight="1" x14ac:dyDescent="0.25">
      <c r="A50" s="76" t="str">
        <f t="shared" si="0"/>
        <v/>
      </c>
      <c r="B50" s="77" t="str">
        <f t="shared" si="1"/>
        <v/>
      </c>
      <c r="C50" s="78" t="str">
        <f t="shared" si="2"/>
        <v/>
      </c>
      <c r="D50" s="176"/>
      <c r="E50" s="176"/>
      <c r="F50" s="177"/>
      <c r="G50" s="177"/>
      <c r="H50" s="177"/>
      <c r="I50" s="181"/>
      <c r="J50" s="181"/>
      <c r="K50" s="178"/>
    </row>
  </sheetData>
  <sheetProtection password="CC74" sheet="1" objects="1" scenarios="1" insertHyperlinks="0"/>
  <mergeCells count="4">
    <mergeCell ref="H1:H3"/>
    <mergeCell ref="I2:K3"/>
    <mergeCell ref="A3:E3"/>
    <mergeCell ref="I1:J1"/>
  </mergeCells>
  <conditionalFormatting sqref="I19:J19">
    <cfRule type="cellIs" dxfId="135" priority="3" operator="equal">
      <formula>0</formula>
    </cfRule>
  </conditionalFormatting>
  <conditionalFormatting sqref="G3">
    <cfRule type="expression" dxfId="134" priority="2">
      <formula>$A$3="?"</formula>
    </cfRule>
  </conditionalFormatting>
  <conditionalFormatting sqref="F3">
    <cfRule type="expression" dxfId="133" priority="1">
      <formula>$A$3="?"</formula>
    </cfRule>
  </conditionalFormatting>
  <dataValidations count="5">
    <dataValidation type="list" allowBlank="1" showInputMessage="1" showErrorMessage="1" sqref="D5:D50" xr:uid="{00000000-0002-0000-0A00-000000000000}">
      <formula1>Autori</formula1>
    </dataValidation>
    <dataValidation type="list" allowBlank="1" showInputMessage="1" showErrorMessage="1" sqref="H5:H50" xr:uid="{00000000-0002-0000-0A00-000001000000}">
      <formula1>bdoig</formula1>
    </dataValidation>
    <dataValidation type="list" allowBlank="1" showInputMessage="1" showErrorMessage="1" sqref="E5:E50" xr:uid="{00000000-0002-0000-0A00-000002000000}">
      <formula1>AnFI</formula1>
    </dataValidation>
    <dataValidation type="list" errorStyle="warning" allowBlank="1" showInputMessage="1" showErrorMessage="1" sqref="F5:F50" xr:uid="{00000000-0002-0000-0A00-000003000000}">
      <formula1>bpatrue</formula1>
    </dataValidation>
    <dataValidation type="list" errorStyle="warning" allowBlank="1" showInputMessage="1" showErrorMessage="1" sqref="G5:G50" xr:uid="{00000000-0002-0000-0A00-000004000000}">
      <formula1>bsaseg</formula1>
    </dataValidation>
  </dataValidations>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G50"/>
  <sheetViews>
    <sheetView zoomScale="80" zoomScaleNormal="80" workbookViewId="0">
      <pane ySplit="4" topLeftCell="A5" activePane="bottomLeft" state="frozen"/>
      <selection activeCell="G1" sqref="G1:G3"/>
      <selection pane="bottomLeft" activeCell="E1" sqref="E1:E3"/>
    </sheetView>
  </sheetViews>
  <sheetFormatPr defaultRowHeight="15" x14ac:dyDescent="0.25"/>
  <cols>
    <col min="1" max="1" width="4" customWidth="1"/>
    <col min="2" max="2" width="6.85546875" customWidth="1"/>
    <col min="3" max="3" width="20" customWidth="1"/>
    <col min="4" max="4" width="19.42578125" customWidth="1"/>
    <col min="5" max="5" width="36.85546875" customWidth="1"/>
    <col min="6" max="6" width="69.140625" customWidth="1"/>
    <col min="7" max="7" width="73.28515625" customWidth="1"/>
  </cols>
  <sheetData>
    <row r="1" spans="1:7" ht="15.75" customHeight="1" x14ac:dyDescent="0.25">
      <c r="A1" s="102" t="str">
        <f>FisaAutoevaluare!A1</f>
        <v>Universitatea SPIRU HARET - 
Anul universitar 2021-2022</v>
      </c>
      <c r="B1" s="102"/>
      <c r="C1" s="102"/>
      <c r="D1" s="102"/>
      <c r="E1" s="669" t="str">
        <f>HYPERLINK("#FisaAutoevaluare!D50","Inapoi in Fisa B")</f>
        <v>Inapoi in Fisa B</v>
      </c>
      <c r="F1" s="193" t="str">
        <f>FisaAutoevaluare!B26</f>
        <v>Elaborare/ actualizare materiale didactice în ultimele două semestre universitare încheiate</v>
      </c>
      <c r="G1" s="41"/>
    </row>
    <row r="2" spans="1:7" ht="15.75" customHeight="1" x14ac:dyDescent="0.25">
      <c r="A2" s="102">
        <f>FisaAutoevaluare!D2</f>
        <v>0</v>
      </c>
      <c r="B2" s="102"/>
      <c r="C2" s="102"/>
      <c r="D2" s="102"/>
      <c r="E2" s="670"/>
      <c r="F2" s="672" t="str">
        <f>FisaAutoevaluare!D50</f>
        <v>Elaborare materiale de promovare programe de studii (inclusiv pentru WEB-site); realizare orare; programare examene în sesiuni de evaluare; permanență admitere - obligatoriu 1 activitate = 5 puncte; gestionare relație cu absolvenții - alumni.</v>
      </c>
      <c r="G2" s="672"/>
    </row>
    <row r="3" spans="1:7" x14ac:dyDescent="0.25">
      <c r="A3" s="676" t="str">
        <f>IF(FisaAutoevaluare!D3="","?",FisaAutoevaluare!D3)</f>
        <v>?</v>
      </c>
      <c r="B3" s="676"/>
      <c r="C3" s="676"/>
      <c r="D3" s="103"/>
      <c r="E3" s="671"/>
      <c r="F3" s="673"/>
      <c r="G3" s="673"/>
    </row>
    <row r="4" spans="1:7" s="43" customFormat="1" ht="30" x14ac:dyDescent="0.25">
      <c r="A4" s="74" t="s">
        <v>1962</v>
      </c>
      <c r="B4" s="75" t="s">
        <v>1963</v>
      </c>
      <c r="C4" s="75" t="s">
        <v>2277</v>
      </c>
      <c r="D4" s="211" t="s">
        <v>2396</v>
      </c>
      <c r="E4" s="211" t="s">
        <v>2019</v>
      </c>
      <c r="F4" s="212" t="s">
        <v>2284</v>
      </c>
      <c r="G4" s="212" t="s">
        <v>2397</v>
      </c>
    </row>
    <row r="5" spans="1:7" ht="63" customHeight="1" x14ac:dyDescent="0.25">
      <c r="A5" s="76" t="str">
        <f>IF(B5="","",ROW()-4)</f>
        <v/>
      </c>
      <c r="B5" s="77" t="str">
        <f>IF(AND(C5&lt;&gt;"",D5&lt;&gt;"",E5&lt;&gt;""),"B7","")</f>
        <v/>
      </c>
      <c r="C5" s="78" t="str">
        <f t="shared" ref="C5:C50" si="0">IF(OR(F5&lt;&gt;"",G5&lt;&gt;""),PROPER(A$3),"")</f>
        <v/>
      </c>
      <c r="D5" s="177"/>
      <c r="E5" s="177"/>
      <c r="F5" s="178"/>
      <c r="G5" s="179"/>
    </row>
    <row r="6" spans="1:7" ht="63" customHeight="1" x14ac:dyDescent="0.25">
      <c r="A6" s="76" t="str">
        <f t="shared" ref="A6:A50" si="1">IF(B6="","",ROW()-4)</f>
        <v/>
      </c>
      <c r="B6" s="77" t="str">
        <f t="shared" ref="B6:B50" si="2">IF(AND(C6&lt;&gt;"",D6&lt;&gt;"",E6&lt;&gt;""),"B7","")</f>
        <v/>
      </c>
      <c r="C6" s="78" t="str">
        <f t="shared" si="0"/>
        <v/>
      </c>
      <c r="D6" s="177"/>
      <c r="E6" s="177"/>
      <c r="F6" s="178"/>
      <c r="G6" s="178"/>
    </row>
    <row r="7" spans="1:7" ht="63" customHeight="1" x14ac:dyDescent="0.25">
      <c r="A7" s="76" t="str">
        <f t="shared" si="1"/>
        <v/>
      </c>
      <c r="B7" s="77" t="str">
        <f t="shared" si="2"/>
        <v/>
      </c>
      <c r="C7" s="78" t="str">
        <f t="shared" si="0"/>
        <v/>
      </c>
      <c r="D7" s="177"/>
      <c r="E7" s="177"/>
      <c r="F7" s="178"/>
      <c r="G7" s="178"/>
    </row>
    <row r="8" spans="1:7" ht="63" customHeight="1" x14ac:dyDescent="0.25">
      <c r="A8" s="76" t="str">
        <f t="shared" si="1"/>
        <v/>
      </c>
      <c r="B8" s="77" t="str">
        <f t="shared" si="2"/>
        <v/>
      </c>
      <c r="C8" s="78" t="str">
        <f t="shared" si="0"/>
        <v/>
      </c>
      <c r="D8" s="177"/>
      <c r="E8" s="177"/>
      <c r="F8" s="178"/>
      <c r="G8" s="178"/>
    </row>
    <row r="9" spans="1:7" ht="63" customHeight="1" x14ac:dyDescent="0.25">
      <c r="A9" s="76" t="str">
        <f t="shared" si="1"/>
        <v/>
      </c>
      <c r="B9" s="77" t="str">
        <f t="shared" si="2"/>
        <v/>
      </c>
      <c r="C9" s="78" t="str">
        <f t="shared" si="0"/>
        <v/>
      </c>
      <c r="D9" s="177"/>
      <c r="E9" s="177"/>
      <c r="F9" s="180"/>
      <c r="G9" s="178"/>
    </row>
    <row r="10" spans="1:7" ht="63" customHeight="1" x14ac:dyDescent="0.25">
      <c r="A10" s="76" t="str">
        <f t="shared" si="1"/>
        <v/>
      </c>
      <c r="B10" s="77" t="str">
        <f t="shared" si="2"/>
        <v/>
      </c>
      <c r="C10" s="78" t="str">
        <f t="shared" si="0"/>
        <v/>
      </c>
      <c r="D10" s="177"/>
      <c r="E10" s="177"/>
      <c r="F10" s="180"/>
      <c r="G10" s="178"/>
    </row>
    <row r="11" spans="1:7" ht="63" customHeight="1" x14ac:dyDescent="0.25">
      <c r="A11" s="76" t="str">
        <f t="shared" si="1"/>
        <v/>
      </c>
      <c r="B11" s="77" t="str">
        <f t="shared" si="2"/>
        <v/>
      </c>
      <c r="C11" s="78" t="str">
        <f t="shared" si="0"/>
        <v/>
      </c>
      <c r="D11" s="177"/>
      <c r="E11" s="177"/>
      <c r="F11" s="179"/>
      <c r="G11" s="178"/>
    </row>
    <row r="12" spans="1:7" ht="63" customHeight="1" x14ac:dyDescent="0.25">
      <c r="A12" s="76" t="str">
        <f t="shared" si="1"/>
        <v/>
      </c>
      <c r="B12" s="77" t="str">
        <f t="shared" si="2"/>
        <v/>
      </c>
      <c r="C12" s="78" t="str">
        <f t="shared" si="0"/>
        <v/>
      </c>
      <c r="D12" s="177"/>
      <c r="E12" s="177"/>
      <c r="F12" s="180"/>
      <c r="G12" s="178"/>
    </row>
    <row r="13" spans="1:7" ht="63" customHeight="1" x14ac:dyDescent="0.25">
      <c r="A13" s="76" t="str">
        <f t="shared" si="1"/>
        <v/>
      </c>
      <c r="B13" s="77" t="str">
        <f t="shared" si="2"/>
        <v/>
      </c>
      <c r="C13" s="78" t="str">
        <f t="shared" si="0"/>
        <v/>
      </c>
      <c r="D13" s="177"/>
      <c r="E13" s="177"/>
      <c r="F13" s="180"/>
      <c r="G13" s="178"/>
    </row>
    <row r="14" spans="1:7" ht="63" customHeight="1" x14ac:dyDescent="0.25">
      <c r="A14" s="76" t="str">
        <f t="shared" si="1"/>
        <v/>
      </c>
      <c r="B14" s="77" t="str">
        <f t="shared" si="2"/>
        <v/>
      </c>
      <c r="C14" s="78" t="str">
        <f t="shared" si="0"/>
        <v/>
      </c>
      <c r="D14" s="177"/>
      <c r="E14" s="177"/>
      <c r="F14" s="180"/>
      <c r="G14" s="178"/>
    </row>
    <row r="15" spans="1:7" ht="63" customHeight="1" x14ac:dyDescent="0.25">
      <c r="A15" s="76" t="str">
        <f t="shared" si="1"/>
        <v/>
      </c>
      <c r="B15" s="77" t="str">
        <f t="shared" si="2"/>
        <v/>
      </c>
      <c r="C15" s="78" t="str">
        <f t="shared" si="0"/>
        <v/>
      </c>
      <c r="D15" s="177"/>
      <c r="E15" s="177"/>
      <c r="F15" s="180"/>
      <c r="G15" s="178"/>
    </row>
    <row r="16" spans="1:7" ht="63" customHeight="1" x14ac:dyDescent="0.25">
      <c r="A16" s="76" t="str">
        <f t="shared" si="1"/>
        <v/>
      </c>
      <c r="B16" s="77" t="str">
        <f t="shared" si="2"/>
        <v/>
      </c>
      <c r="C16" s="78" t="str">
        <f t="shared" si="0"/>
        <v/>
      </c>
      <c r="D16" s="177"/>
      <c r="E16" s="177"/>
      <c r="F16" s="180"/>
      <c r="G16" s="178"/>
    </row>
    <row r="17" spans="1:7" ht="63" customHeight="1" x14ac:dyDescent="0.25">
      <c r="A17" s="76" t="str">
        <f t="shared" si="1"/>
        <v/>
      </c>
      <c r="B17" s="77" t="str">
        <f t="shared" si="2"/>
        <v/>
      </c>
      <c r="C17" s="78" t="str">
        <f t="shared" si="0"/>
        <v/>
      </c>
      <c r="D17" s="177"/>
      <c r="E17" s="177"/>
      <c r="F17" s="180"/>
      <c r="G17" s="178"/>
    </row>
    <row r="18" spans="1:7" ht="63" customHeight="1" x14ac:dyDescent="0.25">
      <c r="A18" s="76" t="str">
        <f t="shared" si="1"/>
        <v/>
      </c>
      <c r="B18" s="77" t="str">
        <f t="shared" si="2"/>
        <v/>
      </c>
      <c r="C18" s="78" t="str">
        <f t="shared" si="0"/>
        <v/>
      </c>
      <c r="D18" s="177"/>
      <c r="E18" s="177"/>
      <c r="F18" s="180"/>
      <c r="G18" s="178"/>
    </row>
    <row r="19" spans="1:7" ht="63" customHeight="1" x14ac:dyDescent="0.25">
      <c r="A19" s="76" t="str">
        <f t="shared" si="1"/>
        <v/>
      </c>
      <c r="B19" s="77" t="str">
        <f t="shared" si="2"/>
        <v/>
      </c>
      <c r="C19" s="78" t="str">
        <f t="shared" si="0"/>
        <v/>
      </c>
      <c r="D19" s="177"/>
      <c r="E19" s="177"/>
      <c r="F19" s="180"/>
      <c r="G19" s="178"/>
    </row>
    <row r="20" spans="1:7" ht="63" customHeight="1" x14ac:dyDescent="0.25">
      <c r="A20" s="76" t="str">
        <f t="shared" si="1"/>
        <v/>
      </c>
      <c r="B20" s="77" t="str">
        <f t="shared" si="2"/>
        <v/>
      </c>
      <c r="C20" s="78" t="str">
        <f t="shared" si="0"/>
        <v/>
      </c>
      <c r="D20" s="177"/>
      <c r="E20" s="177"/>
      <c r="F20" s="180"/>
      <c r="G20" s="178"/>
    </row>
    <row r="21" spans="1:7" ht="63" customHeight="1" x14ac:dyDescent="0.25">
      <c r="A21" s="76" t="str">
        <f t="shared" si="1"/>
        <v/>
      </c>
      <c r="B21" s="77" t="str">
        <f t="shared" si="2"/>
        <v/>
      </c>
      <c r="C21" s="78" t="str">
        <f t="shared" si="0"/>
        <v/>
      </c>
      <c r="D21" s="177"/>
      <c r="E21" s="177"/>
      <c r="F21" s="181"/>
      <c r="G21" s="179"/>
    </row>
    <row r="22" spans="1:7" ht="63" customHeight="1" x14ac:dyDescent="0.25">
      <c r="A22" s="76" t="str">
        <f t="shared" si="1"/>
        <v/>
      </c>
      <c r="B22" s="77" t="str">
        <f t="shared" si="2"/>
        <v/>
      </c>
      <c r="C22" s="78" t="str">
        <f t="shared" si="0"/>
        <v/>
      </c>
      <c r="D22" s="177"/>
      <c r="E22" s="177"/>
      <c r="F22" s="181"/>
      <c r="G22" s="178"/>
    </row>
    <row r="23" spans="1:7" ht="63" customHeight="1" x14ac:dyDescent="0.25">
      <c r="A23" s="76" t="str">
        <f t="shared" si="1"/>
        <v/>
      </c>
      <c r="B23" s="77" t="str">
        <f t="shared" si="2"/>
        <v/>
      </c>
      <c r="C23" s="78" t="str">
        <f t="shared" si="0"/>
        <v/>
      </c>
      <c r="D23" s="177"/>
      <c r="E23" s="177"/>
      <c r="F23" s="181"/>
      <c r="G23" s="178"/>
    </row>
    <row r="24" spans="1:7" ht="63" customHeight="1" x14ac:dyDescent="0.25">
      <c r="A24" s="76" t="str">
        <f t="shared" si="1"/>
        <v/>
      </c>
      <c r="B24" s="77" t="str">
        <f t="shared" si="2"/>
        <v/>
      </c>
      <c r="C24" s="78" t="str">
        <f t="shared" si="0"/>
        <v/>
      </c>
      <c r="D24" s="177"/>
      <c r="E24" s="177"/>
      <c r="F24" s="181"/>
      <c r="G24" s="178"/>
    </row>
    <row r="25" spans="1:7" ht="63" customHeight="1" x14ac:dyDescent="0.25">
      <c r="A25" s="76" t="str">
        <f t="shared" si="1"/>
        <v/>
      </c>
      <c r="B25" s="77" t="str">
        <f t="shared" si="2"/>
        <v/>
      </c>
      <c r="C25" s="78" t="str">
        <f t="shared" si="0"/>
        <v/>
      </c>
      <c r="D25" s="177"/>
      <c r="E25" s="177"/>
      <c r="F25" s="181"/>
      <c r="G25" s="178"/>
    </row>
    <row r="26" spans="1:7" ht="63" customHeight="1" x14ac:dyDescent="0.25">
      <c r="A26" s="76" t="str">
        <f t="shared" si="1"/>
        <v/>
      </c>
      <c r="B26" s="77" t="str">
        <f t="shared" si="2"/>
        <v/>
      </c>
      <c r="C26" s="78" t="str">
        <f t="shared" si="0"/>
        <v/>
      </c>
      <c r="D26" s="177"/>
      <c r="E26" s="177"/>
      <c r="F26" s="181"/>
      <c r="G26" s="178"/>
    </row>
    <row r="27" spans="1:7" ht="63" customHeight="1" x14ac:dyDescent="0.25">
      <c r="A27" s="76" t="str">
        <f t="shared" si="1"/>
        <v/>
      </c>
      <c r="B27" s="77" t="str">
        <f t="shared" si="2"/>
        <v/>
      </c>
      <c r="C27" s="78" t="str">
        <f t="shared" si="0"/>
        <v/>
      </c>
      <c r="D27" s="177"/>
      <c r="E27" s="177"/>
      <c r="F27" s="181"/>
      <c r="G27" s="178"/>
    </row>
    <row r="28" spans="1:7" ht="63" customHeight="1" x14ac:dyDescent="0.25">
      <c r="A28" s="76" t="str">
        <f t="shared" si="1"/>
        <v/>
      </c>
      <c r="B28" s="77" t="str">
        <f t="shared" si="2"/>
        <v/>
      </c>
      <c r="C28" s="78" t="str">
        <f t="shared" si="0"/>
        <v/>
      </c>
      <c r="D28" s="177"/>
      <c r="E28" s="177"/>
      <c r="F28" s="181"/>
      <c r="G28" s="178"/>
    </row>
    <row r="29" spans="1:7" ht="63" customHeight="1" x14ac:dyDescent="0.25">
      <c r="A29" s="76" t="str">
        <f t="shared" si="1"/>
        <v/>
      </c>
      <c r="B29" s="77" t="str">
        <f t="shared" si="2"/>
        <v/>
      </c>
      <c r="C29" s="78" t="str">
        <f t="shared" si="0"/>
        <v/>
      </c>
      <c r="D29" s="177"/>
      <c r="E29" s="177"/>
      <c r="F29" s="181"/>
      <c r="G29" s="178"/>
    </row>
    <row r="30" spans="1:7" ht="63" customHeight="1" x14ac:dyDescent="0.25">
      <c r="A30" s="76" t="str">
        <f t="shared" si="1"/>
        <v/>
      </c>
      <c r="B30" s="77" t="str">
        <f t="shared" si="2"/>
        <v/>
      </c>
      <c r="C30" s="78" t="str">
        <f t="shared" si="0"/>
        <v/>
      </c>
      <c r="D30" s="177"/>
      <c r="E30" s="177"/>
      <c r="F30" s="181"/>
      <c r="G30" s="178"/>
    </row>
    <row r="31" spans="1:7" ht="63" customHeight="1" x14ac:dyDescent="0.25">
      <c r="A31" s="76" t="str">
        <f t="shared" si="1"/>
        <v/>
      </c>
      <c r="B31" s="77" t="str">
        <f t="shared" si="2"/>
        <v/>
      </c>
      <c r="C31" s="78" t="str">
        <f t="shared" si="0"/>
        <v/>
      </c>
      <c r="D31" s="177"/>
      <c r="E31" s="177"/>
      <c r="F31" s="181"/>
      <c r="G31" s="178"/>
    </row>
    <row r="32" spans="1:7" ht="63" customHeight="1" x14ac:dyDescent="0.25">
      <c r="A32" s="76" t="str">
        <f t="shared" si="1"/>
        <v/>
      </c>
      <c r="B32" s="77" t="str">
        <f t="shared" si="2"/>
        <v/>
      </c>
      <c r="C32" s="78" t="str">
        <f t="shared" si="0"/>
        <v/>
      </c>
      <c r="D32" s="177"/>
      <c r="E32" s="177"/>
      <c r="F32" s="181"/>
      <c r="G32" s="178"/>
    </row>
    <row r="33" spans="1:7" ht="63" customHeight="1" x14ac:dyDescent="0.25">
      <c r="A33" s="76" t="str">
        <f t="shared" si="1"/>
        <v/>
      </c>
      <c r="B33" s="77" t="str">
        <f t="shared" si="2"/>
        <v/>
      </c>
      <c r="C33" s="78" t="str">
        <f t="shared" si="0"/>
        <v/>
      </c>
      <c r="D33" s="177"/>
      <c r="E33" s="177"/>
      <c r="F33" s="181"/>
      <c r="G33" s="178"/>
    </row>
    <row r="34" spans="1:7" ht="63" customHeight="1" x14ac:dyDescent="0.25">
      <c r="A34" s="76" t="str">
        <f t="shared" si="1"/>
        <v/>
      </c>
      <c r="B34" s="77" t="str">
        <f t="shared" si="2"/>
        <v/>
      </c>
      <c r="C34" s="78" t="str">
        <f t="shared" si="0"/>
        <v/>
      </c>
      <c r="D34" s="177"/>
      <c r="E34" s="177"/>
      <c r="F34" s="181"/>
      <c r="G34" s="178"/>
    </row>
    <row r="35" spans="1:7" ht="63" customHeight="1" x14ac:dyDescent="0.25">
      <c r="A35" s="76" t="str">
        <f t="shared" si="1"/>
        <v/>
      </c>
      <c r="B35" s="77" t="str">
        <f t="shared" si="2"/>
        <v/>
      </c>
      <c r="C35" s="78" t="str">
        <f t="shared" si="0"/>
        <v/>
      </c>
      <c r="D35" s="177"/>
      <c r="E35" s="177"/>
      <c r="F35" s="181"/>
      <c r="G35" s="178"/>
    </row>
    <row r="36" spans="1:7" ht="63" customHeight="1" x14ac:dyDescent="0.25">
      <c r="A36" s="76" t="str">
        <f t="shared" si="1"/>
        <v/>
      </c>
      <c r="B36" s="77" t="str">
        <f t="shared" si="2"/>
        <v/>
      </c>
      <c r="C36" s="78" t="str">
        <f t="shared" si="0"/>
        <v/>
      </c>
      <c r="D36" s="177"/>
      <c r="E36" s="177"/>
      <c r="F36" s="181"/>
      <c r="G36" s="178"/>
    </row>
    <row r="37" spans="1:7" ht="63" customHeight="1" x14ac:dyDescent="0.25">
      <c r="A37" s="76" t="str">
        <f t="shared" si="1"/>
        <v/>
      </c>
      <c r="B37" s="77" t="str">
        <f t="shared" si="2"/>
        <v/>
      </c>
      <c r="C37" s="78" t="str">
        <f t="shared" si="0"/>
        <v/>
      </c>
      <c r="D37" s="177"/>
      <c r="E37" s="177"/>
      <c r="F37" s="181"/>
      <c r="G37" s="178"/>
    </row>
    <row r="38" spans="1:7" ht="63" customHeight="1" x14ac:dyDescent="0.25">
      <c r="A38" s="76" t="str">
        <f t="shared" si="1"/>
        <v/>
      </c>
      <c r="B38" s="77" t="str">
        <f t="shared" si="2"/>
        <v/>
      </c>
      <c r="C38" s="78" t="str">
        <f t="shared" si="0"/>
        <v/>
      </c>
      <c r="D38" s="177"/>
      <c r="E38" s="177"/>
      <c r="F38" s="181"/>
      <c r="G38" s="178"/>
    </row>
    <row r="39" spans="1:7" ht="63" customHeight="1" x14ac:dyDescent="0.25">
      <c r="A39" s="76" t="str">
        <f t="shared" si="1"/>
        <v/>
      </c>
      <c r="B39" s="77" t="str">
        <f t="shared" si="2"/>
        <v/>
      </c>
      <c r="C39" s="78" t="str">
        <f t="shared" si="0"/>
        <v/>
      </c>
      <c r="D39" s="177"/>
      <c r="E39" s="177"/>
      <c r="F39" s="181"/>
      <c r="G39" s="178"/>
    </row>
    <row r="40" spans="1:7" ht="63" customHeight="1" x14ac:dyDescent="0.25">
      <c r="A40" s="76" t="str">
        <f t="shared" si="1"/>
        <v/>
      </c>
      <c r="B40" s="77" t="str">
        <f t="shared" si="2"/>
        <v/>
      </c>
      <c r="C40" s="78" t="str">
        <f t="shared" si="0"/>
        <v/>
      </c>
      <c r="D40" s="177"/>
      <c r="E40" s="177"/>
      <c r="F40" s="181"/>
      <c r="G40" s="178"/>
    </row>
    <row r="41" spans="1:7" ht="63" customHeight="1" x14ac:dyDescent="0.25">
      <c r="A41" s="76" t="str">
        <f t="shared" si="1"/>
        <v/>
      </c>
      <c r="B41" s="77" t="str">
        <f t="shared" si="2"/>
        <v/>
      </c>
      <c r="C41" s="78" t="str">
        <f t="shared" si="0"/>
        <v/>
      </c>
      <c r="D41" s="177"/>
      <c r="E41" s="177"/>
      <c r="F41" s="181"/>
      <c r="G41" s="178"/>
    </row>
    <row r="42" spans="1:7" ht="63" customHeight="1" x14ac:dyDescent="0.25">
      <c r="A42" s="76" t="str">
        <f t="shared" si="1"/>
        <v/>
      </c>
      <c r="B42" s="77" t="str">
        <f t="shared" si="2"/>
        <v/>
      </c>
      <c r="C42" s="78" t="str">
        <f t="shared" si="0"/>
        <v/>
      </c>
      <c r="D42" s="177"/>
      <c r="E42" s="177"/>
      <c r="F42" s="181"/>
      <c r="G42" s="178"/>
    </row>
    <row r="43" spans="1:7" ht="63" customHeight="1" x14ac:dyDescent="0.25">
      <c r="A43" s="76" t="str">
        <f t="shared" si="1"/>
        <v/>
      </c>
      <c r="B43" s="77" t="str">
        <f t="shared" si="2"/>
        <v/>
      </c>
      <c r="C43" s="78" t="str">
        <f t="shared" si="0"/>
        <v/>
      </c>
      <c r="D43" s="177"/>
      <c r="E43" s="177"/>
      <c r="F43" s="181"/>
      <c r="G43" s="178"/>
    </row>
    <row r="44" spans="1:7" ht="63" customHeight="1" x14ac:dyDescent="0.25">
      <c r="A44" s="76" t="str">
        <f t="shared" si="1"/>
        <v/>
      </c>
      <c r="B44" s="77" t="str">
        <f t="shared" si="2"/>
        <v/>
      </c>
      <c r="C44" s="78" t="str">
        <f t="shared" si="0"/>
        <v/>
      </c>
      <c r="D44" s="177"/>
      <c r="E44" s="177"/>
      <c r="F44" s="181"/>
      <c r="G44" s="178"/>
    </row>
    <row r="45" spans="1:7" ht="63" customHeight="1" x14ac:dyDescent="0.25">
      <c r="A45" s="76" t="str">
        <f t="shared" si="1"/>
        <v/>
      </c>
      <c r="B45" s="77" t="str">
        <f t="shared" si="2"/>
        <v/>
      </c>
      <c r="C45" s="78" t="str">
        <f t="shared" si="0"/>
        <v/>
      </c>
      <c r="D45" s="177"/>
      <c r="E45" s="177"/>
      <c r="F45" s="181"/>
      <c r="G45" s="178"/>
    </row>
    <row r="46" spans="1:7" ht="63" customHeight="1" x14ac:dyDescent="0.25">
      <c r="A46" s="76" t="str">
        <f t="shared" si="1"/>
        <v/>
      </c>
      <c r="B46" s="77" t="str">
        <f t="shared" si="2"/>
        <v/>
      </c>
      <c r="C46" s="78" t="str">
        <f t="shared" si="0"/>
        <v/>
      </c>
      <c r="D46" s="177"/>
      <c r="E46" s="177"/>
      <c r="F46" s="181"/>
      <c r="G46" s="178"/>
    </row>
    <row r="47" spans="1:7" ht="63" customHeight="1" x14ac:dyDescent="0.25">
      <c r="A47" s="76" t="str">
        <f t="shared" si="1"/>
        <v/>
      </c>
      <c r="B47" s="77" t="str">
        <f t="shared" si="2"/>
        <v/>
      </c>
      <c r="C47" s="78" t="str">
        <f t="shared" si="0"/>
        <v/>
      </c>
      <c r="D47" s="177"/>
      <c r="E47" s="177"/>
      <c r="F47" s="181"/>
      <c r="G47" s="178"/>
    </row>
    <row r="48" spans="1:7" ht="63" customHeight="1" x14ac:dyDescent="0.25">
      <c r="A48" s="76" t="str">
        <f t="shared" si="1"/>
        <v/>
      </c>
      <c r="B48" s="77" t="str">
        <f t="shared" si="2"/>
        <v/>
      </c>
      <c r="C48" s="78" t="str">
        <f t="shared" si="0"/>
        <v/>
      </c>
      <c r="D48" s="177"/>
      <c r="E48" s="177"/>
      <c r="F48" s="181"/>
      <c r="G48" s="178"/>
    </row>
    <row r="49" spans="1:7" ht="63" customHeight="1" x14ac:dyDescent="0.25">
      <c r="A49" s="76" t="str">
        <f t="shared" si="1"/>
        <v/>
      </c>
      <c r="B49" s="77" t="str">
        <f t="shared" si="2"/>
        <v/>
      </c>
      <c r="C49" s="78" t="str">
        <f t="shared" si="0"/>
        <v/>
      </c>
      <c r="D49" s="177"/>
      <c r="E49" s="177"/>
      <c r="F49" s="181"/>
      <c r="G49" s="178"/>
    </row>
    <row r="50" spans="1:7" ht="63" customHeight="1" x14ac:dyDescent="0.25">
      <c r="A50" s="76" t="str">
        <f t="shared" si="1"/>
        <v/>
      </c>
      <c r="B50" s="77" t="str">
        <f t="shared" si="2"/>
        <v/>
      </c>
      <c r="C50" s="78" t="str">
        <f t="shared" si="0"/>
        <v/>
      </c>
      <c r="D50" s="177"/>
      <c r="E50" s="177"/>
      <c r="F50" s="181"/>
      <c r="G50" s="178"/>
    </row>
  </sheetData>
  <sheetProtection password="CC74" sheet="1" objects="1" scenarios="1" insertHyperlinks="0"/>
  <mergeCells count="3">
    <mergeCell ref="E1:E3"/>
    <mergeCell ref="F2:G3"/>
    <mergeCell ref="A3:C3"/>
  </mergeCells>
  <conditionalFormatting sqref="F19">
    <cfRule type="cellIs" dxfId="132" priority="2" operator="equal">
      <formula>0</formula>
    </cfRule>
  </conditionalFormatting>
  <conditionalFormatting sqref="D3">
    <cfRule type="expression" dxfId="131" priority="1">
      <formula>$A$3="?"</formula>
    </cfRule>
  </conditionalFormatting>
  <dataValidations count="2">
    <dataValidation type="list" errorStyle="warning" allowBlank="1" showInputMessage="1" showErrorMessage="1" sqref="D5:D50" xr:uid="{00000000-0002-0000-0B00-000000000000}">
      <formula1>bpatrue</formula1>
    </dataValidation>
    <dataValidation type="list" errorStyle="warning" allowBlank="1" showInputMessage="1" showErrorMessage="1" sqref="E5:E50" xr:uid="{00000000-0002-0000-0B00-000001000000}">
      <formula1>bsaptee</formula1>
    </dataValidation>
  </dataValidations>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F50"/>
  <sheetViews>
    <sheetView zoomScale="80" zoomScaleNormal="80" workbookViewId="0">
      <pane ySplit="4" topLeftCell="A5" activePane="bottomLeft" state="frozen"/>
      <selection activeCell="G1" sqref="G1:G3"/>
      <selection pane="bottomLeft" activeCell="D1" sqref="D1:D3"/>
    </sheetView>
  </sheetViews>
  <sheetFormatPr defaultRowHeight="15" x14ac:dyDescent="0.25"/>
  <cols>
    <col min="1" max="1" width="4" customWidth="1"/>
    <col min="2" max="2" width="6.85546875" customWidth="1"/>
    <col min="3" max="3" width="42.28515625" customWidth="1"/>
    <col min="4" max="4" width="24.140625" customWidth="1"/>
    <col min="5" max="5" width="69.5703125" customWidth="1"/>
    <col min="6" max="6" width="79.42578125" customWidth="1"/>
  </cols>
  <sheetData>
    <row r="1" spans="1:6" ht="15.75" customHeight="1" x14ac:dyDescent="0.25">
      <c r="A1" s="102" t="str">
        <f>FisaAutoevaluare!A1</f>
        <v>Universitatea SPIRU HARET - 
Anul universitar 2021-2022</v>
      </c>
      <c r="B1" s="102"/>
      <c r="C1" s="102"/>
      <c r="D1" s="669" t="str">
        <f>HYPERLINK("#FisaAutoevaluare!D52","Inapoi in Fisa B")</f>
        <v>Inapoi in Fisa B</v>
      </c>
      <c r="E1" s="193" t="str">
        <f>FisaAutoevaluare!B26</f>
        <v>Elaborare/ actualizare materiale didactice în ultimele două semestre universitare încheiate</v>
      </c>
      <c r="F1" s="41"/>
    </row>
    <row r="2" spans="1:6" ht="15.75" customHeight="1" x14ac:dyDescent="0.25">
      <c r="A2" s="102">
        <f>FisaAutoevaluare!D2</f>
        <v>0</v>
      </c>
      <c r="B2" s="102"/>
      <c r="C2" s="102"/>
      <c r="D2" s="670"/>
      <c r="E2" s="672" t="str">
        <f>FisaAutoevaluare!D52</f>
        <v>Elaborare ghiduri de studii. (5 pct/ program de studii nou; 3 pct/ actualizare program de studii existent)</v>
      </c>
      <c r="F2" s="672"/>
    </row>
    <row r="3" spans="1:6" x14ac:dyDescent="0.25">
      <c r="A3" s="676" t="str">
        <f>IF(FisaAutoevaluare!D3="","?",FisaAutoevaluare!D3)</f>
        <v>?</v>
      </c>
      <c r="B3" s="676"/>
      <c r="C3" s="676"/>
      <c r="D3" s="671"/>
      <c r="E3" s="673"/>
      <c r="F3" s="673"/>
    </row>
    <row r="4" spans="1:6" s="43" customFormat="1" ht="30" x14ac:dyDescent="0.25">
      <c r="A4" s="74" t="s">
        <v>1962</v>
      </c>
      <c r="B4" s="75" t="s">
        <v>1963</v>
      </c>
      <c r="C4" s="75" t="s">
        <v>2277</v>
      </c>
      <c r="D4" s="211" t="s">
        <v>2396</v>
      </c>
      <c r="E4" s="212" t="s">
        <v>2284</v>
      </c>
      <c r="F4" s="212" t="s">
        <v>2397</v>
      </c>
    </row>
    <row r="5" spans="1:6" ht="63" customHeight="1" x14ac:dyDescent="0.25">
      <c r="A5" s="76" t="str">
        <f>IF(B5="","",ROW()-4)</f>
        <v/>
      </c>
      <c r="B5" s="77" t="str">
        <f>IF(D5&lt;&gt;"","B7bis","")</f>
        <v/>
      </c>
      <c r="C5" s="78" t="str">
        <f t="shared" ref="C5:C50" si="0">IF(OR(E5&lt;&gt;"",F5&lt;&gt;""),PROPER(A$3),"")</f>
        <v/>
      </c>
      <c r="D5" s="177"/>
      <c r="E5" s="178"/>
      <c r="F5" s="179"/>
    </row>
    <row r="6" spans="1:6" ht="63" customHeight="1" x14ac:dyDescent="0.25">
      <c r="A6" s="76" t="str">
        <f t="shared" ref="A6:A50" si="1">IF(B6="","",ROW()-4)</f>
        <v/>
      </c>
      <c r="B6" s="77" t="str">
        <f t="shared" ref="B6:B50" si="2">IF(D6&lt;&gt;"","B7bis","")</f>
        <v/>
      </c>
      <c r="C6" s="78" t="str">
        <f t="shared" si="0"/>
        <v/>
      </c>
      <c r="D6" s="177"/>
      <c r="E6" s="178"/>
      <c r="F6" s="178"/>
    </row>
    <row r="7" spans="1:6" ht="63" customHeight="1" x14ac:dyDescent="0.25">
      <c r="A7" s="76" t="str">
        <f t="shared" si="1"/>
        <v/>
      </c>
      <c r="B7" s="77" t="str">
        <f t="shared" si="2"/>
        <v/>
      </c>
      <c r="C7" s="78" t="str">
        <f t="shared" si="0"/>
        <v/>
      </c>
      <c r="D7" s="177"/>
      <c r="E7" s="178"/>
      <c r="F7" s="178"/>
    </row>
    <row r="8" spans="1:6" ht="63" customHeight="1" x14ac:dyDescent="0.25">
      <c r="A8" s="76" t="str">
        <f t="shared" si="1"/>
        <v/>
      </c>
      <c r="B8" s="77" t="str">
        <f t="shared" si="2"/>
        <v/>
      </c>
      <c r="C8" s="78" t="str">
        <f t="shared" si="0"/>
        <v/>
      </c>
      <c r="D8" s="177"/>
      <c r="E8" s="178"/>
      <c r="F8" s="178"/>
    </row>
    <row r="9" spans="1:6" ht="63" customHeight="1" x14ac:dyDescent="0.25">
      <c r="A9" s="76" t="str">
        <f t="shared" si="1"/>
        <v/>
      </c>
      <c r="B9" s="77" t="str">
        <f t="shared" si="2"/>
        <v/>
      </c>
      <c r="C9" s="78" t="str">
        <f t="shared" si="0"/>
        <v/>
      </c>
      <c r="D9" s="177"/>
      <c r="E9" s="180"/>
      <c r="F9" s="178"/>
    </row>
    <row r="10" spans="1:6" ht="63" customHeight="1" x14ac:dyDescent="0.25">
      <c r="A10" s="76" t="str">
        <f t="shared" si="1"/>
        <v/>
      </c>
      <c r="B10" s="77" t="str">
        <f t="shared" si="2"/>
        <v/>
      </c>
      <c r="C10" s="78" t="str">
        <f t="shared" si="0"/>
        <v/>
      </c>
      <c r="D10" s="177"/>
      <c r="E10" s="180"/>
      <c r="F10" s="178"/>
    </row>
    <row r="11" spans="1:6" ht="63" customHeight="1" x14ac:dyDescent="0.25">
      <c r="A11" s="76" t="str">
        <f t="shared" si="1"/>
        <v/>
      </c>
      <c r="B11" s="77" t="str">
        <f t="shared" si="2"/>
        <v/>
      </c>
      <c r="C11" s="78" t="str">
        <f t="shared" si="0"/>
        <v/>
      </c>
      <c r="D11" s="177"/>
      <c r="E11" s="179"/>
      <c r="F11" s="178"/>
    </row>
    <row r="12" spans="1:6" ht="63" customHeight="1" x14ac:dyDescent="0.25">
      <c r="A12" s="76" t="str">
        <f t="shared" si="1"/>
        <v/>
      </c>
      <c r="B12" s="77" t="str">
        <f t="shared" si="2"/>
        <v/>
      </c>
      <c r="C12" s="78" t="str">
        <f t="shared" si="0"/>
        <v/>
      </c>
      <c r="D12" s="177"/>
      <c r="E12" s="180"/>
      <c r="F12" s="178"/>
    </row>
    <row r="13" spans="1:6" ht="63" customHeight="1" x14ac:dyDescent="0.25">
      <c r="A13" s="76" t="str">
        <f t="shared" si="1"/>
        <v/>
      </c>
      <c r="B13" s="77" t="str">
        <f t="shared" si="2"/>
        <v/>
      </c>
      <c r="C13" s="78" t="str">
        <f t="shared" si="0"/>
        <v/>
      </c>
      <c r="D13" s="177"/>
      <c r="E13" s="180"/>
      <c r="F13" s="178"/>
    </row>
    <row r="14" spans="1:6" ht="63" customHeight="1" x14ac:dyDescent="0.25">
      <c r="A14" s="76" t="str">
        <f t="shared" si="1"/>
        <v/>
      </c>
      <c r="B14" s="77" t="str">
        <f t="shared" si="2"/>
        <v/>
      </c>
      <c r="C14" s="78" t="str">
        <f t="shared" si="0"/>
        <v/>
      </c>
      <c r="D14" s="177"/>
      <c r="E14" s="180"/>
      <c r="F14" s="178"/>
    </row>
    <row r="15" spans="1:6" ht="63" customHeight="1" x14ac:dyDescent="0.25">
      <c r="A15" s="76" t="str">
        <f t="shared" si="1"/>
        <v/>
      </c>
      <c r="B15" s="77" t="str">
        <f t="shared" si="2"/>
        <v/>
      </c>
      <c r="C15" s="78" t="str">
        <f t="shared" si="0"/>
        <v/>
      </c>
      <c r="D15" s="177"/>
      <c r="E15" s="180"/>
      <c r="F15" s="178"/>
    </row>
    <row r="16" spans="1:6" ht="63" customHeight="1" x14ac:dyDescent="0.25">
      <c r="A16" s="76" t="str">
        <f t="shared" si="1"/>
        <v/>
      </c>
      <c r="B16" s="77" t="str">
        <f t="shared" si="2"/>
        <v/>
      </c>
      <c r="C16" s="78" t="str">
        <f t="shared" si="0"/>
        <v/>
      </c>
      <c r="D16" s="177"/>
      <c r="E16" s="180"/>
      <c r="F16" s="178"/>
    </row>
    <row r="17" spans="1:6" ht="63" customHeight="1" x14ac:dyDescent="0.25">
      <c r="A17" s="76" t="str">
        <f t="shared" si="1"/>
        <v/>
      </c>
      <c r="B17" s="77" t="str">
        <f t="shared" si="2"/>
        <v/>
      </c>
      <c r="C17" s="78" t="str">
        <f t="shared" si="0"/>
        <v/>
      </c>
      <c r="D17" s="177"/>
      <c r="E17" s="180"/>
      <c r="F17" s="178"/>
    </row>
    <row r="18" spans="1:6" ht="63" customHeight="1" x14ac:dyDescent="0.25">
      <c r="A18" s="76" t="str">
        <f t="shared" si="1"/>
        <v/>
      </c>
      <c r="B18" s="77" t="str">
        <f t="shared" si="2"/>
        <v/>
      </c>
      <c r="C18" s="78" t="str">
        <f t="shared" si="0"/>
        <v/>
      </c>
      <c r="D18" s="177"/>
      <c r="E18" s="180"/>
      <c r="F18" s="178"/>
    </row>
    <row r="19" spans="1:6" ht="63" customHeight="1" x14ac:dyDescent="0.25">
      <c r="A19" s="76" t="str">
        <f t="shared" si="1"/>
        <v/>
      </c>
      <c r="B19" s="77" t="str">
        <f t="shared" si="2"/>
        <v/>
      </c>
      <c r="C19" s="78" t="str">
        <f t="shared" si="0"/>
        <v/>
      </c>
      <c r="D19" s="177"/>
      <c r="E19" s="180"/>
      <c r="F19" s="178"/>
    </row>
    <row r="20" spans="1:6" ht="63" customHeight="1" x14ac:dyDescent="0.25">
      <c r="A20" s="76" t="str">
        <f t="shared" si="1"/>
        <v/>
      </c>
      <c r="B20" s="77" t="str">
        <f t="shared" si="2"/>
        <v/>
      </c>
      <c r="C20" s="78" t="str">
        <f t="shared" si="0"/>
        <v/>
      </c>
      <c r="D20" s="177"/>
      <c r="E20" s="180"/>
      <c r="F20" s="178"/>
    </row>
    <row r="21" spans="1:6" ht="63" customHeight="1" x14ac:dyDescent="0.25">
      <c r="A21" s="76" t="str">
        <f t="shared" si="1"/>
        <v/>
      </c>
      <c r="B21" s="77" t="str">
        <f t="shared" si="2"/>
        <v/>
      </c>
      <c r="C21" s="78" t="str">
        <f t="shared" si="0"/>
        <v/>
      </c>
      <c r="D21" s="177"/>
      <c r="E21" s="181"/>
      <c r="F21" s="179"/>
    </row>
    <row r="22" spans="1:6" ht="63" customHeight="1" x14ac:dyDescent="0.25">
      <c r="A22" s="76" t="str">
        <f t="shared" si="1"/>
        <v/>
      </c>
      <c r="B22" s="77" t="str">
        <f t="shared" si="2"/>
        <v/>
      </c>
      <c r="C22" s="78" t="str">
        <f t="shared" si="0"/>
        <v/>
      </c>
      <c r="D22" s="177"/>
      <c r="E22" s="181"/>
      <c r="F22" s="178"/>
    </row>
    <row r="23" spans="1:6" ht="63" customHeight="1" x14ac:dyDescent="0.25">
      <c r="A23" s="76" t="str">
        <f t="shared" si="1"/>
        <v/>
      </c>
      <c r="B23" s="77" t="str">
        <f t="shared" si="2"/>
        <v/>
      </c>
      <c r="C23" s="78" t="str">
        <f t="shared" si="0"/>
        <v/>
      </c>
      <c r="D23" s="177"/>
      <c r="E23" s="181"/>
      <c r="F23" s="178"/>
    </row>
    <row r="24" spans="1:6" ht="63" customHeight="1" x14ac:dyDescent="0.25">
      <c r="A24" s="76" t="str">
        <f t="shared" si="1"/>
        <v/>
      </c>
      <c r="B24" s="77" t="str">
        <f t="shared" si="2"/>
        <v/>
      </c>
      <c r="C24" s="78" t="str">
        <f t="shared" si="0"/>
        <v/>
      </c>
      <c r="D24" s="177"/>
      <c r="E24" s="181"/>
      <c r="F24" s="178"/>
    </row>
    <row r="25" spans="1:6" ht="63" customHeight="1" x14ac:dyDescent="0.25">
      <c r="A25" s="76" t="str">
        <f t="shared" si="1"/>
        <v/>
      </c>
      <c r="B25" s="77" t="str">
        <f t="shared" si="2"/>
        <v/>
      </c>
      <c r="C25" s="78" t="str">
        <f t="shared" si="0"/>
        <v/>
      </c>
      <c r="D25" s="177"/>
      <c r="E25" s="181"/>
      <c r="F25" s="178"/>
    </row>
    <row r="26" spans="1:6" ht="63" customHeight="1" x14ac:dyDescent="0.25">
      <c r="A26" s="76" t="str">
        <f t="shared" si="1"/>
        <v/>
      </c>
      <c r="B26" s="77" t="str">
        <f t="shared" si="2"/>
        <v/>
      </c>
      <c r="C26" s="78" t="str">
        <f t="shared" si="0"/>
        <v/>
      </c>
      <c r="D26" s="177"/>
      <c r="E26" s="181"/>
      <c r="F26" s="178"/>
    </row>
    <row r="27" spans="1:6" ht="63" customHeight="1" x14ac:dyDescent="0.25">
      <c r="A27" s="76" t="str">
        <f t="shared" si="1"/>
        <v/>
      </c>
      <c r="B27" s="77" t="str">
        <f t="shared" si="2"/>
        <v/>
      </c>
      <c r="C27" s="78" t="str">
        <f t="shared" si="0"/>
        <v/>
      </c>
      <c r="D27" s="177"/>
      <c r="E27" s="181"/>
      <c r="F27" s="178"/>
    </row>
    <row r="28" spans="1:6" ht="63" customHeight="1" x14ac:dyDescent="0.25">
      <c r="A28" s="76" t="str">
        <f t="shared" si="1"/>
        <v/>
      </c>
      <c r="B28" s="77" t="str">
        <f t="shared" si="2"/>
        <v/>
      </c>
      <c r="C28" s="78" t="str">
        <f t="shared" si="0"/>
        <v/>
      </c>
      <c r="D28" s="177"/>
      <c r="E28" s="181"/>
      <c r="F28" s="178"/>
    </row>
    <row r="29" spans="1:6" ht="63" customHeight="1" x14ac:dyDescent="0.25">
      <c r="A29" s="76" t="str">
        <f t="shared" si="1"/>
        <v/>
      </c>
      <c r="B29" s="77" t="str">
        <f t="shared" si="2"/>
        <v/>
      </c>
      <c r="C29" s="78" t="str">
        <f t="shared" si="0"/>
        <v/>
      </c>
      <c r="D29" s="177"/>
      <c r="E29" s="181"/>
      <c r="F29" s="178"/>
    </row>
    <row r="30" spans="1:6" ht="63" customHeight="1" x14ac:dyDescent="0.25">
      <c r="A30" s="76" t="str">
        <f t="shared" si="1"/>
        <v/>
      </c>
      <c r="B30" s="77" t="str">
        <f t="shared" si="2"/>
        <v/>
      </c>
      <c r="C30" s="78" t="str">
        <f t="shared" si="0"/>
        <v/>
      </c>
      <c r="D30" s="177"/>
      <c r="E30" s="181"/>
      <c r="F30" s="178"/>
    </row>
    <row r="31" spans="1:6" ht="63" customHeight="1" x14ac:dyDescent="0.25">
      <c r="A31" s="76" t="str">
        <f t="shared" si="1"/>
        <v/>
      </c>
      <c r="B31" s="77" t="str">
        <f t="shared" si="2"/>
        <v/>
      </c>
      <c r="C31" s="78" t="str">
        <f t="shared" si="0"/>
        <v/>
      </c>
      <c r="D31" s="177"/>
      <c r="E31" s="181"/>
      <c r="F31" s="178"/>
    </row>
    <row r="32" spans="1:6" ht="63" customHeight="1" x14ac:dyDescent="0.25">
      <c r="A32" s="76" t="str">
        <f t="shared" si="1"/>
        <v/>
      </c>
      <c r="B32" s="77" t="str">
        <f t="shared" si="2"/>
        <v/>
      </c>
      <c r="C32" s="78" t="str">
        <f t="shared" si="0"/>
        <v/>
      </c>
      <c r="D32" s="177"/>
      <c r="E32" s="181"/>
      <c r="F32" s="178"/>
    </row>
    <row r="33" spans="1:6" ht="63" customHeight="1" x14ac:dyDescent="0.25">
      <c r="A33" s="76" t="str">
        <f t="shared" si="1"/>
        <v/>
      </c>
      <c r="B33" s="77" t="str">
        <f t="shared" si="2"/>
        <v/>
      </c>
      <c r="C33" s="78" t="str">
        <f t="shared" si="0"/>
        <v/>
      </c>
      <c r="D33" s="177"/>
      <c r="E33" s="181"/>
      <c r="F33" s="178"/>
    </row>
    <row r="34" spans="1:6" ht="63" customHeight="1" x14ac:dyDescent="0.25">
      <c r="A34" s="76" t="str">
        <f t="shared" si="1"/>
        <v/>
      </c>
      <c r="B34" s="77" t="str">
        <f t="shared" si="2"/>
        <v/>
      </c>
      <c r="C34" s="78" t="str">
        <f t="shared" si="0"/>
        <v/>
      </c>
      <c r="D34" s="177"/>
      <c r="E34" s="181"/>
      <c r="F34" s="178"/>
    </row>
    <row r="35" spans="1:6" ht="63" customHeight="1" x14ac:dyDescent="0.25">
      <c r="A35" s="76" t="str">
        <f t="shared" si="1"/>
        <v/>
      </c>
      <c r="B35" s="77" t="str">
        <f t="shared" si="2"/>
        <v/>
      </c>
      <c r="C35" s="78" t="str">
        <f t="shared" si="0"/>
        <v/>
      </c>
      <c r="D35" s="177"/>
      <c r="E35" s="181"/>
      <c r="F35" s="178"/>
    </row>
    <row r="36" spans="1:6" ht="63" customHeight="1" x14ac:dyDescent="0.25">
      <c r="A36" s="76" t="str">
        <f t="shared" si="1"/>
        <v/>
      </c>
      <c r="B36" s="77" t="str">
        <f t="shared" si="2"/>
        <v/>
      </c>
      <c r="C36" s="78" t="str">
        <f t="shared" si="0"/>
        <v/>
      </c>
      <c r="D36" s="177"/>
      <c r="E36" s="181"/>
      <c r="F36" s="178"/>
    </row>
    <row r="37" spans="1:6" ht="63" customHeight="1" x14ac:dyDescent="0.25">
      <c r="A37" s="76" t="str">
        <f t="shared" si="1"/>
        <v/>
      </c>
      <c r="B37" s="77" t="str">
        <f t="shared" si="2"/>
        <v/>
      </c>
      <c r="C37" s="78" t="str">
        <f t="shared" si="0"/>
        <v/>
      </c>
      <c r="D37" s="177"/>
      <c r="E37" s="181"/>
      <c r="F37" s="178"/>
    </row>
    <row r="38" spans="1:6" ht="63" customHeight="1" x14ac:dyDescent="0.25">
      <c r="A38" s="76" t="str">
        <f t="shared" si="1"/>
        <v/>
      </c>
      <c r="B38" s="77" t="str">
        <f t="shared" si="2"/>
        <v/>
      </c>
      <c r="C38" s="78" t="str">
        <f t="shared" si="0"/>
        <v/>
      </c>
      <c r="D38" s="177"/>
      <c r="E38" s="181"/>
      <c r="F38" s="178"/>
    </row>
    <row r="39" spans="1:6" ht="63" customHeight="1" x14ac:dyDescent="0.25">
      <c r="A39" s="76" t="str">
        <f t="shared" si="1"/>
        <v/>
      </c>
      <c r="B39" s="77" t="str">
        <f t="shared" si="2"/>
        <v/>
      </c>
      <c r="C39" s="78" t="str">
        <f t="shared" si="0"/>
        <v/>
      </c>
      <c r="D39" s="177"/>
      <c r="E39" s="181"/>
      <c r="F39" s="178"/>
    </row>
    <row r="40" spans="1:6" ht="63" customHeight="1" x14ac:dyDescent="0.25">
      <c r="A40" s="76" t="str">
        <f t="shared" si="1"/>
        <v/>
      </c>
      <c r="B40" s="77" t="str">
        <f t="shared" si="2"/>
        <v/>
      </c>
      <c r="C40" s="78" t="str">
        <f t="shared" si="0"/>
        <v/>
      </c>
      <c r="D40" s="177"/>
      <c r="E40" s="181"/>
      <c r="F40" s="178"/>
    </row>
    <row r="41" spans="1:6" ht="63" customHeight="1" x14ac:dyDescent="0.25">
      <c r="A41" s="76" t="str">
        <f t="shared" si="1"/>
        <v/>
      </c>
      <c r="B41" s="77" t="str">
        <f t="shared" si="2"/>
        <v/>
      </c>
      <c r="C41" s="78" t="str">
        <f t="shared" si="0"/>
        <v/>
      </c>
      <c r="D41" s="177"/>
      <c r="E41" s="181"/>
      <c r="F41" s="178"/>
    </row>
    <row r="42" spans="1:6" ht="63" customHeight="1" x14ac:dyDescent="0.25">
      <c r="A42" s="76" t="str">
        <f t="shared" si="1"/>
        <v/>
      </c>
      <c r="B42" s="77" t="str">
        <f t="shared" si="2"/>
        <v/>
      </c>
      <c r="C42" s="78" t="str">
        <f t="shared" si="0"/>
        <v/>
      </c>
      <c r="D42" s="177"/>
      <c r="E42" s="181"/>
      <c r="F42" s="178"/>
    </row>
    <row r="43" spans="1:6" ht="63" customHeight="1" x14ac:dyDescent="0.25">
      <c r="A43" s="76" t="str">
        <f t="shared" si="1"/>
        <v/>
      </c>
      <c r="B43" s="77" t="str">
        <f t="shared" si="2"/>
        <v/>
      </c>
      <c r="C43" s="78" t="str">
        <f t="shared" si="0"/>
        <v/>
      </c>
      <c r="D43" s="177"/>
      <c r="E43" s="181"/>
      <c r="F43" s="178"/>
    </row>
    <row r="44" spans="1:6" ht="63" customHeight="1" x14ac:dyDescent="0.25">
      <c r="A44" s="76" t="str">
        <f t="shared" si="1"/>
        <v/>
      </c>
      <c r="B44" s="77" t="str">
        <f t="shared" si="2"/>
        <v/>
      </c>
      <c r="C44" s="78" t="str">
        <f t="shared" si="0"/>
        <v/>
      </c>
      <c r="D44" s="177"/>
      <c r="E44" s="181"/>
      <c r="F44" s="178"/>
    </row>
    <row r="45" spans="1:6" ht="63" customHeight="1" x14ac:dyDescent="0.25">
      <c r="A45" s="76" t="str">
        <f t="shared" si="1"/>
        <v/>
      </c>
      <c r="B45" s="77" t="str">
        <f t="shared" si="2"/>
        <v/>
      </c>
      <c r="C45" s="78" t="str">
        <f t="shared" si="0"/>
        <v/>
      </c>
      <c r="D45" s="177"/>
      <c r="E45" s="181"/>
      <c r="F45" s="178"/>
    </row>
    <row r="46" spans="1:6" ht="63" customHeight="1" x14ac:dyDescent="0.25">
      <c r="A46" s="76" t="str">
        <f t="shared" si="1"/>
        <v/>
      </c>
      <c r="B46" s="77" t="str">
        <f t="shared" si="2"/>
        <v/>
      </c>
      <c r="C46" s="78" t="str">
        <f t="shared" si="0"/>
        <v/>
      </c>
      <c r="D46" s="177"/>
      <c r="E46" s="181"/>
      <c r="F46" s="178"/>
    </row>
    <row r="47" spans="1:6" ht="63" customHeight="1" x14ac:dyDescent="0.25">
      <c r="A47" s="76" t="str">
        <f t="shared" si="1"/>
        <v/>
      </c>
      <c r="B47" s="77" t="str">
        <f t="shared" si="2"/>
        <v/>
      </c>
      <c r="C47" s="78" t="str">
        <f t="shared" si="0"/>
        <v/>
      </c>
      <c r="D47" s="177"/>
      <c r="E47" s="181"/>
      <c r="F47" s="178"/>
    </row>
    <row r="48" spans="1:6" ht="63" customHeight="1" x14ac:dyDescent="0.25">
      <c r="A48" s="76" t="str">
        <f t="shared" si="1"/>
        <v/>
      </c>
      <c r="B48" s="77" t="str">
        <f t="shared" si="2"/>
        <v/>
      </c>
      <c r="C48" s="78" t="str">
        <f t="shared" si="0"/>
        <v/>
      </c>
      <c r="D48" s="177"/>
      <c r="E48" s="181"/>
      <c r="F48" s="178"/>
    </row>
    <row r="49" spans="1:6" ht="63" customHeight="1" x14ac:dyDescent="0.25">
      <c r="A49" s="76" t="str">
        <f t="shared" si="1"/>
        <v/>
      </c>
      <c r="B49" s="77" t="str">
        <f t="shared" si="2"/>
        <v/>
      </c>
      <c r="C49" s="78" t="str">
        <f t="shared" si="0"/>
        <v/>
      </c>
      <c r="D49" s="177"/>
      <c r="E49" s="181"/>
      <c r="F49" s="178"/>
    </row>
    <row r="50" spans="1:6" ht="63" customHeight="1" x14ac:dyDescent="0.25">
      <c r="A50" s="76" t="str">
        <f t="shared" si="1"/>
        <v/>
      </c>
      <c r="B50" s="77" t="str">
        <f t="shared" si="2"/>
        <v/>
      </c>
      <c r="C50" s="78" t="str">
        <f t="shared" si="0"/>
        <v/>
      </c>
      <c r="D50" s="177"/>
      <c r="E50" s="181"/>
      <c r="F50" s="178"/>
    </row>
  </sheetData>
  <sheetProtection password="CC74" sheet="1" objects="1" scenarios="1" insertHyperlinks="0"/>
  <mergeCells count="3">
    <mergeCell ref="D1:D3"/>
    <mergeCell ref="E2:F3"/>
    <mergeCell ref="A3:C3"/>
  </mergeCells>
  <conditionalFormatting sqref="E19">
    <cfRule type="cellIs" dxfId="130" priority="2" operator="equal">
      <formula>0</formula>
    </cfRule>
  </conditionalFormatting>
  <dataValidations count="1">
    <dataValidation type="list" allowBlank="1" showInputMessage="1" showErrorMessage="1" sqref="D5:D50" xr:uid="{00000000-0002-0000-0C00-000000000000}">
      <formula1>bsapted</formula1>
    </dataValidation>
  </dataValidations>
  <pageMargins left="0.7" right="0.7" top="0.75" bottom="0.75" header="0.3" footer="0.3"/>
  <pageSetup paperSize="9"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sheetPr>
  <dimension ref="A1:H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18.85546875" customWidth="1"/>
    <col min="4" max="4" width="10.28515625" customWidth="1"/>
    <col min="5" max="5" width="19.42578125" customWidth="1"/>
    <col min="6" max="6" width="24.140625" customWidth="1"/>
    <col min="7" max="7" width="69.5703125" customWidth="1"/>
    <col min="8" max="8" width="79.42578125" customWidth="1"/>
  </cols>
  <sheetData>
    <row r="1" spans="1:8" ht="15.75" customHeight="1" x14ac:dyDescent="0.25">
      <c r="A1" s="102" t="str">
        <f>FisaAutoevaluare!A1</f>
        <v>Universitatea SPIRU HARET - 
Anul universitar 2021-2022</v>
      </c>
      <c r="B1" s="102"/>
      <c r="C1" s="102"/>
      <c r="D1" s="102"/>
      <c r="E1" s="102"/>
      <c r="F1" s="669" t="str">
        <f>HYPERLINK("#FisaAutoevaluare!D55","Inapoi in Fisa B")</f>
        <v>Inapoi in Fisa B</v>
      </c>
      <c r="G1" s="193" t="str">
        <f>FisaAutoevaluare!B55</f>
        <v>Activități desfășurate la nivel de facultate</v>
      </c>
      <c r="H1" s="41"/>
    </row>
    <row r="2" spans="1:8" ht="15.75" customHeight="1" x14ac:dyDescent="0.25">
      <c r="A2" s="102">
        <f>FisaAutoevaluare!D2</f>
        <v>0</v>
      </c>
      <c r="B2" s="102"/>
      <c r="C2" s="102"/>
      <c r="D2" s="102"/>
      <c r="E2" s="102"/>
      <c r="F2" s="670"/>
      <c r="G2" s="672" t="str">
        <f>FisaAutoevaluare!D55</f>
        <v>Coordonator/ director de program de studii licență/ masterat sau program de formare continuă (postuniversitar, CNFPA, CNFP), coordonator operațional (monitorizarea utilizării tehnologiilor moderne, a metodelor şi a mediilor de învățare centrate pe student de către fiecare cadru didactic titular, coordonarea şi monitorizarea organizării/ desfăşurării programelor de formare continuă, cu respectarea legislaţiei aplicabile în vigoare; coordonarea activității de editare a materialelor didactice).</v>
      </c>
      <c r="H2" s="672"/>
    </row>
    <row r="3" spans="1:8" ht="42.75" customHeight="1" x14ac:dyDescent="0.25">
      <c r="A3" s="674" t="str">
        <f>IF(FisaAutoevaluare!D3="","?",FisaAutoevaluare!D3)</f>
        <v>?</v>
      </c>
      <c r="B3" s="674"/>
      <c r="C3" s="674"/>
      <c r="D3" s="674"/>
      <c r="E3" s="103"/>
      <c r="F3" s="671"/>
      <c r="G3" s="673"/>
      <c r="H3" s="673"/>
    </row>
    <row r="4" spans="1:8" s="43" customFormat="1" ht="30" x14ac:dyDescent="0.25">
      <c r="A4" s="74" t="s">
        <v>1962</v>
      </c>
      <c r="B4" s="75" t="s">
        <v>1963</v>
      </c>
      <c r="C4" s="75" t="s">
        <v>2277</v>
      </c>
      <c r="D4" s="211" t="s">
        <v>2391</v>
      </c>
      <c r="E4" s="211" t="s">
        <v>2396</v>
      </c>
      <c r="F4" s="212" t="s">
        <v>2398</v>
      </c>
      <c r="G4" s="212" t="s">
        <v>2284</v>
      </c>
      <c r="H4" s="212" t="s">
        <v>2584</v>
      </c>
    </row>
    <row r="5" spans="1:8" ht="63" customHeight="1" x14ac:dyDescent="0.25">
      <c r="A5" s="76" t="str">
        <f>IF(B5="","",ROW()-4)</f>
        <v/>
      </c>
      <c r="B5" s="77" t="str">
        <f>IF(AND(C5&lt;&gt;"",D5&lt;&gt;"",E5&lt;&gt;"",F5&lt;&gt;""),"B8","")</f>
        <v/>
      </c>
      <c r="C5" s="78" t="str">
        <f t="shared" ref="C5:C50" si="0">IF(OR(G5&lt;&gt;"",H5&lt;&gt;""),PROPER(A$3),"")</f>
        <v/>
      </c>
      <c r="D5" s="176"/>
      <c r="E5" s="177"/>
      <c r="F5" s="177"/>
      <c r="G5" s="178"/>
      <c r="H5" s="179"/>
    </row>
    <row r="6" spans="1:8" ht="63" customHeight="1" x14ac:dyDescent="0.25">
      <c r="A6" s="76" t="str">
        <f t="shared" ref="A6:A50" si="1">IF(B6="","",ROW()-4)</f>
        <v/>
      </c>
      <c r="B6" s="77" t="str">
        <f t="shared" ref="B6:B50" si="2">IF(AND(C6&lt;&gt;"",D6&lt;&gt;"",E6&lt;&gt;"",F6&lt;&gt;""),"B8","")</f>
        <v/>
      </c>
      <c r="C6" s="78" t="str">
        <f t="shared" si="0"/>
        <v/>
      </c>
      <c r="D6" s="176"/>
      <c r="E6" s="177"/>
      <c r="F6" s="177"/>
      <c r="G6" s="178"/>
      <c r="H6" s="178"/>
    </row>
    <row r="7" spans="1:8" ht="63" customHeight="1" x14ac:dyDescent="0.25">
      <c r="A7" s="76" t="str">
        <f t="shared" si="1"/>
        <v/>
      </c>
      <c r="B7" s="77" t="str">
        <f t="shared" si="2"/>
        <v/>
      </c>
      <c r="C7" s="78" t="str">
        <f t="shared" si="0"/>
        <v/>
      </c>
      <c r="D7" s="176"/>
      <c r="E7" s="177"/>
      <c r="F7" s="177"/>
      <c r="G7" s="178"/>
      <c r="H7" s="178"/>
    </row>
    <row r="8" spans="1:8" ht="63" customHeight="1" x14ac:dyDescent="0.25">
      <c r="A8" s="76" t="str">
        <f t="shared" si="1"/>
        <v/>
      </c>
      <c r="B8" s="77" t="str">
        <f t="shared" si="2"/>
        <v/>
      </c>
      <c r="C8" s="78" t="str">
        <f t="shared" si="0"/>
        <v/>
      </c>
      <c r="D8" s="176"/>
      <c r="E8" s="177"/>
      <c r="F8" s="177"/>
      <c r="G8" s="178"/>
      <c r="H8" s="178"/>
    </row>
    <row r="9" spans="1:8" ht="63" customHeight="1" x14ac:dyDescent="0.25">
      <c r="A9" s="76" t="str">
        <f t="shared" si="1"/>
        <v/>
      </c>
      <c r="B9" s="77" t="str">
        <f t="shared" si="2"/>
        <v/>
      </c>
      <c r="C9" s="78" t="str">
        <f t="shared" si="0"/>
        <v/>
      </c>
      <c r="D9" s="176"/>
      <c r="E9" s="177"/>
      <c r="F9" s="177"/>
      <c r="G9" s="180"/>
      <c r="H9" s="178"/>
    </row>
    <row r="10" spans="1:8" ht="63" customHeight="1" x14ac:dyDescent="0.25">
      <c r="A10" s="76" t="str">
        <f t="shared" si="1"/>
        <v/>
      </c>
      <c r="B10" s="77" t="str">
        <f t="shared" si="2"/>
        <v/>
      </c>
      <c r="C10" s="78" t="str">
        <f t="shared" si="0"/>
        <v/>
      </c>
      <c r="D10" s="176"/>
      <c r="E10" s="177"/>
      <c r="F10" s="177"/>
      <c r="G10" s="180"/>
      <c r="H10" s="178"/>
    </row>
    <row r="11" spans="1:8" ht="63" customHeight="1" x14ac:dyDescent="0.25">
      <c r="A11" s="76" t="str">
        <f t="shared" si="1"/>
        <v/>
      </c>
      <c r="B11" s="77" t="str">
        <f t="shared" si="2"/>
        <v/>
      </c>
      <c r="C11" s="78" t="str">
        <f t="shared" si="0"/>
        <v/>
      </c>
      <c r="D11" s="176"/>
      <c r="E11" s="177"/>
      <c r="F11" s="177"/>
      <c r="G11" s="179"/>
      <c r="H11" s="178"/>
    </row>
    <row r="12" spans="1:8" ht="63" customHeight="1" x14ac:dyDescent="0.25">
      <c r="A12" s="76" t="str">
        <f t="shared" si="1"/>
        <v/>
      </c>
      <c r="B12" s="77" t="str">
        <f t="shared" si="2"/>
        <v/>
      </c>
      <c r="C12" s="78" t="str">
        <f t="shared" si="0"/>
        <v/>
      </c>
      <c r="D12" s="176"/>
      <c r="E12" s="177"/>
      <c r="F12" s="177"/>
      <c r="G12" s="180"/>
      <c r="H12" s="178"/>
    </row>
    <row r="13" spans="1:8" ht="63" customHeight="1" x14ac:dyDescent="0.25">
      <c r="A13" s="76" t="str">
        <f t="shared" si="1"/>
        <v/>
      </c>
      <c r="B13" s="77" t="str">
        <f t="shared" si="2"/>
        <v/>
      </c>
      <c r="C13" s="78" t="str">
        <f t="shared" si="0"/>
        <v/>
      </c>
      <c r="D13" s="176"/>
      <c r="E13" s="177"/>
      <c r="F13" s="177"/>
      <c r="G13" s="180"/>
      <c r="H13" s="178"/>
    </row>
    <row r="14" spans="1:8" ht="63" customHeight="1" x14ac:dyDescent="0.25">
      <c r="A14" s="76" t="str">
        <f t="shared" si="1"/>
        <v/>
      </c>
      <c r="B14" s="77" t="str">
        <f t="shared" si="2"/>
        <v/>
      </c>
      <c r="C14" s="78" t="str">
        <f t="shared" si="0"/>
        <v/>
      </c>
      <c r="D14" s="176"/>
      <c r="E14" s="177"/>
      <c r="F14" s="177"/>
      <c r="G14" s="180"/>
      <c r="H14" s="178"/>
    </row>
    <row r="15" spans="1:8" ht="63" customHeight="1" x14ac:dyDescent="0.25">
      <c r="A15" s="76" t="str">
        <f t="shared" si="1"/>
        <v/>
      </c>
      <c r="B15" s="77" t="str">
        <f t="shared" si="2"/>
        <v/>
      </c>
      <c r="C15" s="78" t="str">
        <f t="shared" si="0"/>
        <v/>
      </c>
      <c r="D15" s="176"/>
      <c r="E15" s="177"/>
      <c r="F15" s="177"/>
      <c r="G15" s="180"/>
      <c r="H15" s="178"/>
    </row>
    <row r="16" spans="1:8" ht="63" customHeight="1" x14ac:dyDescent="0.25">
      <c r="A16" s="76" t="str">
        <f t="shared" si="1"/>
        <v/>
      </c>
      <c r="B16" s="77" t="str">
        <f t="shared" si="2"/>
        <v/>
      </c>
      <c r="C16" s="78" t="str">
        <f t="shared" si="0"/>
        <v/>
      </c>
      <c r="D16" s="176"/>
      <c r="E16" s="177"/>
      <c r="F16" s="177"/>
      <c r="G16" s="180"/>
      <c r="H16" s="178"/>
    </row>
    <row r="17" spans="1:8" ht="63" customHeight="1" x14ac:dyDescent="0.25">
      <c r="A17" s="76" t="str">
        <f t="shared" si="1"/>
        <v/>
      </c>
      <c r="B17" s="77" t="str">
        <f t="shared" si="2"/>
        <v/>
      </c>
      <c r="C17" s="78" t="str">
        <f t="shared" si="0"/>
        <v/>
      </c>
      <c r="D17" s="176"/>
      <c r="E17" s="177"/>
      <c r="F17" s="177"/>
      <c r="G17" s="180"/>
      <c r="H17" s="178"/>
    </row>
    <row r="18" spans="1:8" ht="63" customHeight="1" x14ac:dyDescent="0.25">
      <c r="A18" s="76" t="str">
        <f t="shared" si="1"/>
        <v/>
      </c>
      <c r="B18" s="77" t="str">
        <f t="shared" si="2"/>
        <v/>
      </c>
      <c r="C18" s="78" t="str">
        <f t="shared" si="0"/>
        <v/>
      </c>
      <c r="D18" s="176"/>
      <c r="E18" s="177"/>
      <c r="F18" s="177"/>
      <c r="G18" s="180"/>
      <c r="H18" s="178"/>
    </row>
    <row r="19" spans="1:8" ht="63" customHeight="1" x14ac:dyDescent="0.25">
      <c r="A19" s="76" t="str">
        <f t="shared" si="1"/>
        <v/>
      </c>
      <c r="B19" s="77" t="str">
        <f t="shared" si="2"/>
        <v/>
      </c>
      <c r="C19" s="78" t="str">
        <f t="shared" si="0"/>
        <v/>
      </c>
      <c r="D19" s="176"/>
      <c r="E19" s="177"/>
      <c r="F19" s="177"/>
      <c r="G19" s="180"/>
      <c r="H19" s="178"/>
    </row>
    <row r="20" spans="1:8" ht="63" customHeight="1" x14ac:dyDescent="0.25">
      <c r="A20" s="76" t="str">
        <f t="shared" si="1"/>
        <v/>
      </c>
      <c r="B20" s="77" t="str">
        <f t="shared" si="2"/>
        <v/>
      </c>
      <c r="C20" s="78" t="str">
        <f t="shared" si="0"/>
        <v/>
      </c>
      <c r="D20" s="176"/>
      <c r="E20" s="177"/>
      <c r="F20" s="177"/>
      <c r="G20" s="180"/>
      <c r="H20" s="178"/>
    </row>
    <row r="21" spans="1:8" ht="63" customHeight="1" x14ac:dyDescent="0.25">
      <c r="A21" s="76" t="str">
        <f t="shared" si="1"/>
        <v/>
      </c>
      <c r="B21" s="77" t="str">
        <f t="shared" si="2"/>
        <v/>
      </c>
      <c r="C21" s="78" t="str">
        <f t="shared" si="0"/>
        <v/>
      </c>
      <c r="D21" s="176"/>
      <c r="E21" s="177"/>
      <c r="F21" s="177"/>
      <c r="G21" s="181"/>
      <c r="H21" s="179"/>
    </row>
    <row r="22" spans="1:8" ht="63" customHeight="1" x14ac:dyDescent="0.25">
      <c r="A22" s="76" t="str">
        <f t="shared" si="1"/>
        <v/>
      </c>
      <c r="B22" s="77" t="str">
        <f t="shared" si="2"/>
        <v/>
      </c>
      <c r="C22" s="78" t="str">
        <f t="shared" si="0"/>
        <v/>
      </c>
      <c r="D22" s="176"/>
      <c r="E22" s="177"/>
      <c r="F22" s="177"/>
      <c r="G22" s="181"/>
      <c r="H22" s="178"/>
    </row>
    <row r="23" spans="1:8" ht="63" customHeight="1" x14ac:dyDescent="0.25">
      <c r="A23" s="76" t="str">
        <f t="shared" si="1"/>
        <v/>
      </c>
      <c r="B23" s="77" t="str">
        <f t="shared" si="2"/>
        <v/>
      </c>
      <c r="C23" s="78" t="str">
        <f t="shared" si="0"/>
        <v/>
      </c>
      <c r="D23" s="176"/>
      <c r="E23" s="177"/>
      <c r="F23" s="177"/>
      <c r="G23" s="181"/>
      <c r="H23" s="178"/>
    </row>
    <row r="24" spans="1:8" ht="63" customHeight="1" x14ac:dyDescent="0.25">
      <c r="A24" s="76" t="str">
        <f t="shared" si="1"/>
        <v/>
      </c>
      <c r="B24" s="77" t="str">
        <f t="shared" si="2"/>
        <v/>
      </c>
      <c r="C24" s="78" t="str">
        <f t="shared" si="0"/>
        <v/>
      </c>
      <c r="D24" s="176"/>
      <c r="E24" s="177"/>
      <c r="F24" s="177"/>
      <c r="G24" s="181"/>
      <c r="H24" s="178"/>
    </row>
    <row r="25" spans="1:8" ht="63" customHeight="1" x14ac:dyDescent="0.25">
      <c r="A25" s="76" t="str">
        <f t="shared" si="1"/>
        <v/>
      </c>
      <c r="B25" s="77" t="str">
        <f t="shared" si="2"/>
        <v/>
      </c>
      <c r="C25" s="78" t="str">
        <f t="shared" si="0"/>
        <v/>
      </c>
      <c r="D25" s="176"/>
      <c r="E25" s="177"/>
      <c r="F25" s="177"/>
      <c r="G25" s="181"/>
      <c r="H25" s="178"/>
    </row>
    <row r="26" spans="1:8" ht="63" customHeight="1" x14ac:dyDescent="0.25">
      <c r="A26" s="76" t="str">
        <f t="shared" si="1"/>
        <v/>
      </c>
      <c r="B26" s="77" t="str">
        <f t="shared" si="2"/>
        <v/>
      </c>
      <c r="C26" s="78" t="str">
        <f t="shared" si="0"/>
        <v/>
      </c>
      <c r="D26" s="176"/>
      <c r="E26" s="177"/>
      <c r="F26" s="177"/>
      <c r="G26" s="181"/>
      <c r="H26" s="178"/>
    </row>
    <row r="27" spans="1:8" ht="63" customHeight="1" x14ac:dyDescent="0.25">
      <c r="A27" s="76" t="str">
        <f t="shared" si="1"/>
        <v/>
      </c>
      <c r="B27" s="77" t="str">
        <f t="shared" si="2"/>
        <v/>
      </c>
      <c r="C27" s="78" t="str">
        <f t="shared" si="0"/>
        <v/>
      </c>
      <c r="D27" s="176"/>
      <c r="E27" s="177"/>
      <c r="F27" s="177"/>
      <c r="G27" s="181"/>
      <c r="H27" s="178"/>
    </row>
    <row r="28" spans="1:8" ht="63" customHeight="1" x14ac:dyDescent="0.25">
      <c r="A28" s="76" t="str">
        <f t="shared" si="1"/>
        <v/>
      </c>
      <c r="B28" s="77" t="str">
        <f t="shared" si="2"/>
        <v/>
      </c>
      <c r="C28" s="78" t="str">
        <f t="shared" si="0"/>
        <v/>
      </c>
      <c r="D28" s="176"/>
      <c r="E28" s="177"/>
      <c r="F28" s="177"/>
      <c r="G28" s="181"/>
      <c r="H28" s="178"/>
    </row>
    <row r="29" spans="1:8" ht="63" customHeight="1" x14ac:dyDescent="0.25">
      <c r="A29" s="76" t="str">
        <f t="shared" si="1"/>
        <v/>
      </c>
      <c r="B29" s="77" t="str">
        <f t="shared" si="2"/>
        <v/>
      </c>
      <c r="C29" s="78" t="str">
        <f t="shared" si="0"/>
        <v/>
      </c>
      <c r="D29" s="176"/>
      <c r="E29" s="177"/>
      <c r="F29" s="177"/>
      <c r="G29" s="181"/>
      <c r="H29" s="178"/>
    </row>
    <row r="30" spans="1:8" ht="63" customHeight="1" x14ac:dyDescent="0.25">
      <c r="A30" s="76" t="str">
        <f t="shared" si="1"/>
        <v/>
      </c>
      <c r="B30" s="77" t="str">
        <f t="shared" si="2"/>
        <v/>
      </c>
      <c r="C30" s="78" t="str">
        <f t="shared" si="0"/>
        <v/>
      </c>
      <c r="D30" s="176"/>
      <c r="E30" s="177"/>
      <c r="F30" s="177"/>
      <c r="G30" s="181"/>
      <c r="H30" s="178"/>
    </row>
    <row r="31" spans="1:8" ht="63" customHeight="1" x14ac:dyDescent="0.25">
      <c r="A31" s="76" t="str">
        <f t="shared" si="1"/>
        <v/>
      </c>
      <c r="B31" s="77" t="str">
        <f t="shared" si="2"/>
        <v/>
      </c>
      <c r="C31" s="78" t="str">
        <f t="shared" si="0"/>
        <v/>
      </c>
      <c r="D31" s="176"/>
      <c r="E31" s="177"/>
      <c r="F31" s="177"/>
      <c r="G31" s="181"/>
      <c r="H31" s="178"/>
    </row>
    <row r="32" spans="1:8" ht="63" customHeight="1" x14ac:dyDescent="0.25">
      <c r="A32" s="76" t="str">
        <f t="shared" si="1"/>
        <v/>
      </c>
      <c r="B32" s="77" t="str">
        <f t="shared" si="2"/>
        <v/>
      </c>
      <c r="C32" s="78" t="str">
        <f t="shared" si="0"/>
        <v/>
      </c>
      <c r="D32" s="176"/>
      <c r="E32" s="177"/>
      <c r="F32" s="177"/>
      <c r="G32" s="181"/>
      <c r="H32" s="178"/>
    </row>
    <row r="33" spans="1:8" ht="63" customHeight="1" x14ac:dyDescent="0.25">
      <c r="A33" s="76" t="str">
        <f t="shared" si="1"/>
        <v/>
      </c>
      <c r="B33" s="77" t="str">
        <f t="shared" si="2"/>
        <v/>
      </c>
      <c r="C33" s="78" t="str">
        <f t="shared" si="0"/>
        <v/>
      </c>
      <c r="D33" s="176"/>
      <c r="E33" s="177"/>
      <c r="F33" s="177"/>
      <c r="G33" s="181"/>
      <c r="H33" s="178"/>
    </row>
    <row r="34" spans="1:8" ht="63" customHeight="1" x14ac:dyDescent="0.25">
      <c r="A34" s="76" t="str">
        <f t="shared" si="1"/>
        <v/>
      </c>
      <c r="B34" s="77" t="str">
        <f t="shared" si="2"/>
        <v/>
      </c>
      <c r="C34" s="78" t="str">
        <f t="shared" si="0"/>
        <v/>
      </c>
      <c r="D34" s="176"/>
      <c r="E34" s="177"/>
      <c r="F34" s="177"/>
      <c r="G34" s="181"/>
      <c r="H34" s="178"/>
    </row>
    <row r="35" spans="1:8" ht="63" customHeight="1" x14ac:dyDescent="0.25">
      <c r="A35" s="76" t="str">
        <f t="shared" si="1"/>
        <v/>
      </c>
      <c r="B35" s="77" t="str">
        <f t="shared" si="2"/>
        <v/>
      </c>
      <c r="C35" s="78" t="str">
        <f t="shared" si="0"/>
        <v/>
      </c>
      <c r="D35" s="176"/>
      <c r="E35" s="177"/>
      <c r="F35" s="177"/>
      <c r="G35" s="181"/>
      <c r="H35" s="178"/>
    </row>
    <row r="36" spans="1:8" ht="63" customHeight="1" x14ac:dyDescent="0.25">
      <c r="A36" s="76" t="str">
        <f t="shared" si="1"/>
        <v/>
      </c>
      <c r="B36" s="77" t="str">
        <f t="shared" si="2"/>
        <v/>
      </c>
      <c r="C36" s="78" t="str">
        <f t="shared" si="0"/>
        <v/>
      </c>
      <c r="D36" s="176"/>
      <c r="E36" s="177"/>
      <c r="F36" s="177"/>
      <c r="G36" s="181"/>
      <c r="H36" s="178"/>
    </row>
    <row r="37" spans="1:8" ht="63" customHeight="1" x14ac:dyDescent="0.25">
      <c r="A37" s="76" t="str">
        <f t="shared" si="1"/>
        <v/>
      </c>
      <c r="B37" s="77" t="str">
        <f t="shared" si="2"/>
        <v/>
      </c>
      <c r="C37" s="78" t="str">
        <f t="shared" si="0"/>
        <v/>
      </c>
      <c r="D37" s="176"/>
      <c r="E37" s="177"/>
      <c r="F37" s="177"/>
      <c r="G37" s="181"/>
      <c r="H37" s="178"/>
    </row>
    <row r="38" spans="1:8" ht="63" customHeight="1" x14ac:dyDescent="0.25">
      <c r="A38" s="76" t="str">
        <f t="shared" si="1"/>
        <v/>
      </c>
      <c r="B38" s="77" t="str">
        <f t="shared" si="2"/>
        <v/>
      </c>
      <c r="C38" s="78" t="str">
        <f t="shared" si="0"/>
        <v/>
      </c>
      <c r="D38" s="176"/>
      <c r="E38" s="177"/>
      <c r="F38" s="177"/>
      <c r="G38" s="181"/>
      <c r="H38" s="178"/>
    </row>
    <row r="39" spans="1:8" ht="63" customHeight="1" x14ac:dyDescent="0.25">
      <c r="A39" s="76" t="str">
        <f t="shared" si="1"/>
        <v/>
      </c>
      <c r="B39" s="77" t="str">
        <f t="shared" si="2"/>
        <v/>
      </c>
      <c r="C39" s="78" t="str">
        <f t="shared" si="0"/>
        <v/>
      </c>
      <c r="D39" s="176"/>
      <c r="E39" s="177"/>
      <c r="F39" s="177"/>
      <c r="G39" s="181"/>
      <c r="H39" s="178"/>
    </row>
    <row r="40" spans="1:8" ht="63" customHeight="1" x14ac:dyDescent="0.25">
      <c r="A40" s="76" t="str">
        <f t="shared" si="1"/>
        <v/>
      </c>
      <c r="B40" s="77" t="str">
        <f t="shared" si="2"/>
        <v/>
      </c>
      <c r="C40" s="78" t="str">
        <f t="shared" si="0"/>
        <v/>
      </c>
      <c r="D40" s="176"/>
      <c r="E40" s="177"/>
      <c r="F40" s="177"/>
      <c r="G40" s="181"/>
      <c r="H40" s="178"/>
    </row>
    <row r="41" spans="1:8" ht="63" customHeight="1" x14ac:dyDescent="0.25">
      <c r="A41" s="76" t="str">
        <f t="shared" si="1"/>
        <v/>
      </c>
      <c r="B41" s="77" t="str">
        <f t="shared" si="2"/>
        <v/>
      </c>
      <c r="C41" s="78" t="str">
        <f t="shared" si="0"/>
        <v/>
      </c>
      <c r="D41" s="176"/>
      <c r="E41" s="177"/>
      <c r="F41" s="177"/>
      <c r="G41" s="181"/>
      <c r="H41" s="178"/>
    </row>
    <row r="42" spans="1:8" ht="63" customHeight="1" x14ac:dyDescent="0.25">
      <c r="A42" s="76" t="str">
        <f t="shared" si="1"/>
        <v/>
      </c>
      <c r="B42" s="77" t="str">
        <f t="shared" si="2"/>
        <v/>
      </c>
      <c r="C42" s="78" t="str">
        <f t="shared" si="0"/>
        <v/>
      </c>
      <c r="D42" s="176"/>
      <c r="E42" s="177"/>
      <c r="F42" s="177"/>
      <c r="G42" s="181"/>
      <c r="H42" s="178"/>
    </row>
    <row r="43" spans="1:8" ht="63" customHeight="1" x14ac:dyDescent="0.25">
      <c r="A43" s="76" t="str">
        <f t="shared" si="1"/>
        <v/>
      </c>
      <c r="B43" s="77" t="str">
        <f t="shared" si="2"/>
        <v/>
      </c>
      <c r="C43" s="78" t="str">
        <f t="shared" si="0"/>
        <v/>
      </c>
      <c r="D43" s="176"/>
      <c r="E43" s="177"/>
      <c r="F43" s="177"/>
      <c r="G43" s="181"/>
      <c r="H43" s="178"/>
    </row>
    <row r="44" spans="1:8" ht="63" customHeight="1" x14ac:dyDescent="0.25">
      <c r="A44" s="76" t="str">
        <f t="shared" si="1"/>
        <v/>
      </c>
      <c r="B44" s="77" t="str">
        <f t="shared" si="2"/>
        <v/>
      </c>
      <c r="C44" s="78" t="str">
        <f t="shared" si="0"/>
        <v/>
      </c>
      <c r="D44" s="176"/>
      <c r="E44" s="177"/>
      <c r="F44" s="177"/>
      <c r="G44" s="181"/>
      <c r="H44" s="178"/>
    </row>
    <row r="45" spans="1:8" ht="63" customHeight="1" x14ac:dyDescent="0.25">
      <c r="A45" s="76" t="str">
        <f t="shared" si="1"/>
        <v/>
      </c>
      <c r="B45" s="77" t="str">
        <f t="shared" si="2"/>
        <v/>
      </c>
      <c r="C45" s="78" t="str">
        <f t="shared" si="0"/>
        <v/>
      </c>
      <c r="D45" s="176"/>
      <c r="E45" s="177"/>
      <c r="F45" s="177"/>
      <c r="G45" s="181"/>
      <c r="H45" s="178"/>
    </row>
    <row r="46" spans="1:8" ht="63" customHeight="1" x14ac:dyDescent="0.25">
      <c r="A46" s="76" t="str">
        <f t="shared" si="1"/>
        <v/>
      </c>
      <c r="B46" s="77" t="str">
        <f t="shared" si="2"/>
        <v/>
      </c>
      <c r="C46" s="78" t="str">
        <f t="shared" si="0"/>
        <v/>
      </c>
      <c r="D46" s="176"/>
      <c r="E46" s="177"/>
      <c r="F46" s="177"/>
      <c r="G46" s="181"/>
      <c r="H46" s="178"/>
    </row>
    <row r="47" spans="1:8" ht="63" customHeight="1" x14ac:dyDescent="0.25">
      <c r="A47" s="76" t="str">
        <f t="shared" si="1"/>
        <v/>
      </c>
      <c r="B47" s="77" t="str">
        <f t="shared" si="2"/>
        <v/>
      </c>
      <c r="C47" s="78" t="str">
        <f t="shared" si="0"/>
        <v/>
      </c>
      <c r="D47" s="176"/>
      <c r="E47" s="177"/>
      <c r="F47" s="177"/>
      <c r="G47" s="181"/>
      <c r="H47" s="178"/>
    </row>
    <row r="48" spans="1:8" ht="63" customHeight="1" x14ac:dyDescent="0.25">
      <c r="A48" s="76" t="str">
        <f t="shared" si="1"/>
        <v/>
      </c>
      <c r="B48" s="77" t="str">
        <f t="shared" si="2"/>
        <v/>
      </c>
      <c r="C48" s="78" t="str">
        <f t="shared" si="0"/>
        <v/>
      </c>
      <c r="D48" s="176"/>
      <c r="E48" s="177"/>
      <c r="F48" s="177"/>
      <c r="G48" s="181"/>
      <c r="H48" s="178"/>
    </row>
    <row r="49" spans="1:8" ht="63" customHeight="1" x14ac:dyDescent="0.25">
      <c r="A49" s="76" t="str">
        <f t="shared" si="1"/>
        <v/>
      </c>
      <c r="B49" s="77" t="str">
        <f t="shared" si="2"/>
        <v/>
      </c>
      <c r="C49" s="78" t="str">
        <f t="shared" si="0"/>
        <v/>
      </c>
      <c r="D49" s="176"/>
      <c r="E49" s="177"/>
      <c r="F49" s="177"/>
      <c r="G49" s="181"/>
      <c r="H49" s="178"/>
    </row>
    <row r="50" spans="1:8" ht="63" customHeight="1" x14ac:dyDescent="0.25">
      <c r="A50" s="76" t="str">
        <f t="shared" si="1"/>
        <v/>
      </c>
      <c r="B50" s="77" t="str">
        <f t="shared" si="2"/>
        <v/>
      </c>
      <c r="C50" s="78" t="str">
        <f t="shared" si="0"/>
        <v/>
      </c>
      <c r="D50" s="176"/>
      <c r="E50" s="177"/>
      <c r="F50" s="177"/>
      <c r="G50" s="181"/>
      <c r="H50" s="178"/>
    </row>
  </sheetData>
  <sheetProtection password="CC74" sheet="1" objects="1" scenarios="1" insertHyperlinks="0"/>
  <mergeCells count="3">
    <mergeCell ref="F1:F3"/>
    <mergeCell ref="G2:H3"/>
    <mergeCell ref="A3:D3"/>
  </mergeCells>
  <conditionalFormatting sqref="G19">
    <cfRule type="cellIs" dxfId="129" priority="2" operator="equal">
      <formula>0</formula>
    </cfRule>
  </conditionalFormatting>
  <conditionalFormatting sqref="E3">
    <cfRule type="expression" dxfId="128" priority="1">
      <formula>$A$3="?"</formula>
    </cfRule>
  </conditionalFormatting>
  <dataValidations count="2">
    <dataValidation type="list" allowBlank="1" showInputMessage="1" showErrorMessage="1" sqref="D5:D50" xr:uid="{00000000-0002-0000-0D00-000000000000}">
      <formula1>Autori</formula1>
    </dataValidation>
    <dataValidation type="list" errorStyle="warning" allowBlank="1" showInputMessage="1" showErrorMessage="1" sqref="E5:E50" xr:uid="{00000000-0002-0000-0D00-000001000000}">
      <formula1>bopte</formula1>
    </dataValidation>
  </dataValidations>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J50"/>
  <sheetViews>
    <sheetView zoomScale="80" zoomScaleNormal="80" workbookViewId="0">
      <pane ySplit="4" topLeftCell="A5" activePane="bottomLeft" state="frozen"/>
      <selection activeCell="G1" sqref="G1:G3"/>
      <selection pane="bottomLeft" activeCell="H1" sqref="H1:H3"/>
    </sheetView>
  </sheetViews>
  <sheetFormatPr defaultRowHeight="15" x14ac:dyDescent="0.25"/>
  <cols>
    <col min="1" max="1" width="4" customWidth="1"/>
    <col min="2" max="2" width="6.85546875" customWidth="1"/>
    <col min="3" max="3" width="18.85546875" customWidth="1"/>
    <col min="4" max="4" width="10.28515625" customWidth="1"/>
    <col min="5" max="5" width="14.7109375" customWidth="1"/>
    <col min="6" max="7" width="19.42578125" customWidth="1"/>
    <col min="8" max="8" width="24.140625" customWidth="1"/>
    <col min="9" max="9" width="69.5703125" customWidth="1"/>
    <col min="10" max="10" width="79.42578125" customWidth="1"/>
  </cols>
  <sheetData>
    <row r="1" spans="1:10" ht="15.75" customHeight="1" x14ac:dyDescent="0.25">
      <c r="A1" s="102" t="str">
        <f>FisaAutoevaluare!A1</f>
        <v>Universitatea SPIRU HARET - 
Anul universitar 2021-2022</v>
      </c>
      <c r="B1" s="102"/>
      <c r="C1" s="102"/>
      <c r="D1" s="102"/>
      <c r="E1" s="102"/>
      <c r="F1" s="102"/>
      <c r="G1" s="102"/>
      <c r="H1" s="669" t="str">
        <f>HYPERLINK("#FisaAutoevaluare!D59","Inapoi in Fisa B")</f>
        <v>Inapoi in Fisa B</v>
      </c>
      <c r="I1" s="193" t="str">
        <f>FisaAutoevaluare!B55</f>
        <v>Activități desfășurate la nivel de facultate</v>
      </c>
      <c r="J1" s="41"/>
    </row>
    <row r="2" spans="1:10" ht="15.75" customHeight="1" x14ac:dyDescent="0.25">
      <c r="A2" s="102">
        <f>FisaAutoevaluare!D2</f>
        <v>0</v>
      </c>
      <c r="B2" s="102"/>
      <c r="C2" s="102"/>
      <c r="D2" s="102"/>
      <c r="E2" s="102"/>
      <c r="F2" s="102"/>
      <c r="G2" s="102"/>
      <c r="H2" s="670"/>
      <c r="I2" s="672" t="str">
        <f>FisaAutoevaluare!D59</f>
        <v>Responsabil/ coordonator de practică de specialitate/ program de studii.</v>
      </c>
      <c r="J2" s="672"/>
    </row>
    <row r="3" spans="1:10" x14ac:dyDescent="0.25">
      <c r="A3" s="676" t="str">
        <f>IF(FisaAutoevaluare!D3="","?",FisaAutoevaluare!D3)</f>
        <v>?</v>
      </c>
      <c r="B3" s="676"/>
      <c r="C3" s="676"/>
      <c r="D3" s="676"/>
      <c r="E3" s="676"/>
      <c r="F3" s="103"/>
      <c r="G3" s="103"/>
      <c r="H3" s="671"/>
      <c r="I3" s="673"/>
      <c r="J3" s="673"/>
    </row>
    <row r="4" spans="1:10" s="43" customFormat="1" ht="30" x14ac:dyDescent="0.25">
      <c r="A4" s="74" t="s">
        <v>1962</v>
      </c>
      <c r="B4" s="75" t="s">
        <v>1963</v>
      </c>
      <c r="C4" s="75" t="s">
        <v>2277</v>
      </c>
      <c r="D4" s="211" t="s">
        <v>2391</v>
      </c>
      <c r="E4" s="211" t="s">
        <v>2392</v>
      </c>
      <c r="F4" s="211" t="s">
        <v>2396</v>
      </c>
      <c r="G4" s="211" t="s">
        <v>2399</v>
      </c>
      <c r="H4" s="212" t="s">
        <v>2398</v>
      </c>
      <c r="I4" s="212" t="s">
        <v>2284</v>
      </c>
      <c r="J4" s="212" t="s">
        <v>2584</v>
      </c>
    </row>
    <row r="5" spans="1:10" ht="63" customHeight="1" x14ac:dyDescent="0.25">
      <c r="A5" s="76" t="str">
        <f>IF(B5="","",ROW()-4)</f>
        <v/>
      </c>
      <c r="B5" s="77" t="str">
        <f>IF(AND(C5&lt;&gt;"",D5&lt;&gt;"",E5&lt;&gt;"",F5&lt;&gt;"",G5&lt;&gt;"",H5&lt;&gt;""),"B9","")</f>
        <v/>
      </c>
      <c r="C5" s="78" t="str">
        <f>IF(OR(I5&lt;&gt;"",J5&lt;&gt;""),PROPER(A$3),"")</f>
        <v/>
      </c>
      <c r="D5" s="176"/>
      <c r="E5" s="176"/>
      <c r="F5" s="177"/>
      <c r="G5" s="177"/>
      <c r="H5" s="177"/>
      <c r="I5" s="178"/>
      <c r="J5" s="179"/>
    </row>
    <row r="6" spans="1:10" ht="63" customHeight="1" x14ac:dyDescent="0.25">
      <c r="A6" s="76" t="str">
        <f t="shared" ref="A6:A50" si="0">IF(B6="","",ROW()-4)</f>
        <v/>
      </c>
      <c r="B6" s="77" t="str">
        <f t="shared" ref="B6:B50" si="1">IF(AND(C6&lt;&gt;"",D6&lt;&gt;"",E6&lt;&gt;"",F6&lt;&gt;"",G6&lt;&gt;"",H6&lt;&gt;""),"B9","")</f>
        <v/>
      </c>
      <c r="C6" s="78" t="str">
        <f t="shared" ref="C6:C50" si="2">IF(OR(I6&lt;&gt;"",J6&lt;&gt;""),PROPER(A$3),"")</f>
        <v/>
      </c>
      <c r="D6" s="176"/>
      <c r="E6" s="176"/>
      <c r="F6" s="177"/>
      <c r="G6" s="177"/>
      <c r="H6" s="177"/>
      <c r="I6" s="178"/>
      <c r="J6" s="178"/>
    </row>
    <row r="7" spans="1:10" ht="63" customHeight="1" x14ac:dyDescent="0.25">
      <c r="A7" s="76" t="str">
        <f t="shared" si="0"/>
        <v/>
      </c>
      <c r="B7" s="77" t="str">
        <f t="shared" si="1"/>
        <v/>
      </c>
      <c r="C7" s="78" t="str">
        <f t="shared" si="2"/>
        <v/>
      </c>
      <c r="D7" s="176"/>
      <c r="E7" s="176"/>
      <c r="F7" s="177"/>
      <c r="G7" s="177"/>
      <c r="H7" s="177"/>
      <c r="I7" s="178"/>
      <c r="J7" s="178"/>
    </row>
    <row r="8" spans="1:10" ht="63" customHeight="1" x14ac:dyDescent="0.25">
      <c r="A8" s="76" t="str">
        <f t="shared" si="0"/>
        <v/>
      </c>
      <c r="B8" s="77" t="str">
        <f t="shared" si="1"/>
        <v/>
      </c>
      <c r="C8" s="78" t="str">
        <f t="shared" si="2"/>
        <v/>
      </c>
      <c r="D8" s="176"/>
      <c r="E8" s="176"/>
      <c r="F8" s="177"/>
      <c r="G8" s="177"/>
      <c r="H8" s="177"/>
      <c r="I8" s="178"/>
      <c r="J8" s="178"/>
    </row>
    <row r="9" spans="1:10" ht="63" customHeight="1" x14ac:dyDescent="0.25">
      <c r="A9" s="76" t="str">
        <f t="shared" si="0"/>
        <v/>
      </c>
      <c r="B9" s="77" t="str">
        <f t="shared" si="1"/>
        <v/>
      </c>
      <c r="C9" s="78" t="str">
        <f t="shared" si="2"/>
        <v/>
      </c>
      <c r="D9" s="176"/>
      <c r="E9" s="176"/>
      <c r="F9" s="177"/>
      <c r="G9" s="177"/>
      <c r="H9" s="177"/>
      <c r="I9" s="180"/>
      <c r="J9" s="178"/>
    </row>
    <row r="10" spans="1:10" ht="63" customHeight="1" x14ac:dyDescent="0.25">
      <c r="A10" s="76" t="str">
        <f t="shared" si="0"/>
        <v/>
      </c>
      <c r="B10" s="77" t="str">
        <f t="shared" si="1"/>
        <v/>
      </c>
      <c r="C10" s="78" t="str">
        <f t="shared" si="2"/>
        <v/>
      </c>
      <c r="D10" s="176"/>
      <c r="E10" s="176"/>
      <c r="F10" s="177"/>
      <c r="G10" s="177"/>
      <c r="H10" s="177"/>
      <c r="I10" s="180"/>
      <c r="J10" s="178"/>
    </row>
    <row r="11" spans="1:10" ht="63" customHeight="1" x14ac:dyDescent="0.25">
      <c r="A11" s="76" t="str">
        <f t="shared" si="0"/>
        <v/>
      </c>
      <c r="B11" s="77" t="str">
        <f t="shared" si="1"/>
        <v/>
      </c>
      <c r="C11" s="78" t="str">
        <f t="shared" si="2"/>
        <v/>
      </c>
      <c r="D11" s="176"/>
      <c r="E11" s="176"/>
      <c r="F11" s="177"/>
      <c r="G11" s="177"/>
      <c r="H11" s="177"/>
      <c r="I11" s="179"/>
      <c r="J11" s="178"/>
    </row>
    <row r="12" spans="1:10" ht="63" customHeight="1" x14ac:dyDescent="0.25">
      <c r="A12" s="76" t="str">
        <f t="shared" si="0"/>
        <v/>
      </c>
      <c r="B12" s="77" t="str">
        <f t="shared" si="1"/>
        <v/>
      </c>
      <c r="C12" s="78" t="str">
        <f t="shared" si="2"/>
        <v/>
      </c>
      <c r="D12" s="176"/>
      <c r="E12" s="176"/>
      <c r="F12" s="177"/>
      <c r="G12" s="177"/>
      <c r="H12" s="177"/>
      <c r="I12" s="180"/>
      <c r="J12" s="178"/>
    </row>
    <row r="13" spans="1:10" ht="63" customHeight="1" x14ac:dyDescent="0.25">
      <c r="A13" s="76" t="str">
        <f t="shared" si="0"/>
        <v/>
      </c>
      <c r="B13" s="77" t="str">
        <f t="shared" si="1"/>
        <v/>
      </c>
      <c r="C13" s="78" t="str">
        <f t="shared" si="2"/>
        <v/>
      </c>
      <c r="D13" s="176"/>
      <c r="E13" s="176"/>
      <c r="F13" s="177"/>
      <c r="G13" s="177"/>
      <c r="H13" s="177"/>
      <c r="I13" s="180"/>
      <c r="J13" s="178"/>
    </row>
    <row r="14" spans="1:10" ht="63" customHeight="1" x14ac:dyDescent="0.25">
      <c r="A14" s="76" t="str">
        <f t="shared" si="0"/>
        <v/>
      </c>
      <c r="B14" s="77" t="str">
        <f t="shared" si="1"/>
        <v/>
      </c>
      <c r="C14" s="78" t="str">
        <f t="shared" si="2"/>
        <v/>
      </c>
      <c r="D14" s="176"/>
      <c r="E14" s="176"/>
      <c r="F14" s="177"/>
      <c r="G14" s="177"/>
      <c r="H14" s="177"/>
      <c r="I14" s="180"/>
      <c r="J14" s="178"/>
    </row>
    <row r="15" spans="1:10" ht="63" customHeight="1" x14ac:dyDescent="0.25">
      <c r="A15" s="76" t="str">
        <f t="shared" si="0"/>
        <v/>
      </c>
      <c r="B15" s="77" t="str">
        <f t="shared" si="1"/>
        <v/>
      </c>
      <c r="C15" s="78" t="str">
        <f t="shared" si="2"/>
        <v/>
      </c>
      <c r="D15" s="176"/>
      <c r="E15" s="176"/>
      <c r="F15" s="177"/>
      <c r="G15" s="177"/>
      <c r="H15" s="177"/>
      <c r="I15" s="180"/>
      <c r="J15" s="178"/>
    </row>
    <row r="16" spans="1:10" ht="63" customHeight="1" x14ac:dyDescent="0.25">
      <c r="A16" s="76" t="str">
        <f t="shared" si="0"/>
        <v/>
      </c>
      <c r="B16" s="77" t="str">
        <f t="shared" si="1"/>
        <v/>
      </c>
      <c r="C16" s="78" t="str">
        <f t="shared" si="2"/>
        <v/>
      </c>
      <c r="D16" s="176"/>
      <c r="E16" s="176"/>
      <c r="F16" s="177"/>
      <c r="G16" s="177"/>
      <c r="H16" s="177"/>
      <c r="I16" s="180"/>
      <c r="J16" s="178"/>
    </row>
    <row r="17" spans="1:10" ht="63" customHeight="1" x14ac:dyDescent="0.25">
      <c r="A17" s="76" t="str">
        <f t="shared" si="0"/>
        <v/>
      </c>
      <c r="B17" s="77" t="str">
        <f t="shared" si="1"/>
        <v/>
      </c>
      <c r="C17" s="78" t="str">
        <f t="shared" si="2"/>
        <v/>
      </c>
      <c r="D17" s="176"/>
      <c r="E17" s="176"/>
      <c r="F17" s="177"/>
      <c r="G17" s="177"/>
      <c r="H17" s="177"/>
      <c r="I17" s="180"/>
      <c r="J17" s="178"/>
    </row>
    <row r="18" spans="1:10" ht="63" customHeight="1" x14ac:dyDescent="0.25">
      <c r="A18" s="76" t="str">
        <f t="shared" si="0"/>
        <v/>
      </c>
      <c r="B18" s="77" t="str">
        <f t="shared" si="1"/>
        <v/>
      </c>
      <c r="C18" s="78" t="str">
        <f t="shared" si="2"/>
        <v/>
      </c>
      <c r="D18" s="176"/>
      <c r="E18" s="176"/>
      <c r="F18" s="177"/>
      <c r="G18" s="177"/>
      <c r="H18" s="177"/>
      <c r="I18" s="180"/>
      <c r="J18" s="178"/>
    </row>
    <row r="19" spans="1:10" ht="63" customHeight="1" x14ac:dyDescent="0.25">
      <c r="A19" s="76" t="str">
        <f t="shared" si="0"/>
        <v/>
      </c>
      <c r="B19" s="77" t="str">
        <f t="shared" si="1"/>
        <v/>
      </c>
      <c r="C19" s="78" t="str">
        <f t="shared" si="2"/>
        <v/>
      </c>
      <c r="D19" s="176"/>
      <c r="E19" s="176"/>
      <c r="F19" s="177"/>
      <c r="G19" s="177"/>
      <c r="H19" s="177"/>
      <c r="I19" s="180"/>
      <c r="J19" s="178"/>
    </row>
    <row r="20" spans="1:10" ht="63" customHeight="1" x14ac:dyDescent="0.25">
      <c r="A20" s="76" t="str">
        <f t="shared" si="0"/>
        <v/>
      </c>
      <c r="B20" s="77" t="str">
        <f t="shared" si="1"/>
        <v/>
      </c>
      <c r="C20" s="78" t="str">
        <f t="shared" si="2"/>
        <v/>
      </c>
      <c r="D20" s="176"/>
      <c r="E20" s="176"/>
      <c r="F20" s="177"/>
      <c r="G20" s="177"/>
      <c r="H20" s="177"/>
      <c r="I20" s="180"/>
      <c r="J20" s="178"/>
    </row>
    <row r="21" spans="1:10" ht="63" customHeight="1" x14ac:dyDescent="0.25">
      <c r="A21" s="76" t="str">
        <f t="shared" si="0"/>
        <v/>
      </c>
      <c r="B21" s="77" t="str">
        <f t="shared" si="1"/>
        <v/>
      </c>
      <c r="C21" s="78" t="str">
        <f t="shared" si="2"/>
        <v/>
      </c>
      <c r="D21" s="176"/>
      <c r="E21" s="176"/>
      <c r="F21" s="177"/>
      <c r="G21" s="177"/>
      <c r="H21" s="177"/>
      <c r="I21" s="181"/>
      <c r="J21" s="179"/>
    </row>
    <row r="22" spans="1:10" ht="63" customHeight="1" x14ac:dyDescent="0.25">
      <c r="A22" s="76" t="str">
        <f t="shared" si="0"/>
        <v/>
      </c>
      <c r="B22" s="77" t="str">
        <f t="shared" si="1"/>
        <v/>
      </c>
      <c r="C22" s="78" t="str">
        <f t="shared" si="2"/>
        <v/>
      </c>
      <c r="D22" s="176"/>
      <c r="E22" s="176"/>
      <c r="F22" s="177"/>
      <c r="G22" s="177"/>
      <c r="H22" s="177"/>
      <c r="I22" s="181"/>
      <c r="J22" s="178"/>
    </row>
    <row r="23" spans="1:10" ht="63" customHeight="1" x14ac:dyDescent="0.25">
      <c r="A23" s="76" t="str">
        <f t="shared" si="0"/>
        <v/>
      </c>
      <c r="B23" s="77" t="str">
        <f t="shared" si="1"/>
        <v/>
      </c>
      <c r="C23" s="78" t="str">
        <f t="shared" si="2"/>
        <v/>
      </c>
      <c r="D23" s="176"/>
      <c r="E23" s="176"/>
      <c r="F23" s="177"/>
      <c r="G23" s="177"/>
      <c r="H23" s="177"/>
      <c r="I23" s="181"/>
      <c r="J23" s="178"/>
    </row>
    <row r="24" spans="1:10" ht="63" customHeight="1" x14ac:dyDescent="0.25">
      <c r="A24" s="76" t="str">
        <f t="shared" si="0"/>
        <v/>
      </c>
      <c r="B24" s="77" t="str">
        <f t="shared" si="1"/>
        <v/>
      </c>
      <c r="C24" s="78" t="str">
        <f t="shared" si="2"/>
        <v/>
      </c>
      <c r="D24" s="176"/>
      <c r="E24" s="176"/>
      <c r="F24" s="177"/>
      <c r="G24" s="177"/>
      <c r="H24" s="177"/>
      <c r="I24" s="181"/>
      <c r="J24" s="178"/>
    </row>
    <row r="25" spans="1:10" ht="63" customHeight="1" x14ac:dyDescent="0.25">
      <c r="A25" s="76" t="str">
        <f t="shared" si="0"/>
        <v/>
      </c>
      <c r="B25" s="77" t="str">
        <f t="shared" si="1"/>
        <v/>
      </c>
      <c r="C25" s="78" t="str">
        <f t="shared" si="2"/>
        <v/>
      </c>
      <c r="D25" s="176"/>
      <c r="E25" s="176"/>
      <c r="F25" s="177"/>
      <c r="G25" s="177"/>
      <c r="H25" s="177"/>
      <c r="I25" s="181"/>
      <c r="J25" s="178"/>
    </row>
    <row r="26" spans="1:10" ht="63" customHeight="1" x14ac:dyDescent="0.25">
      <c r="A26" s="76" t="str">
        <f t="shared" si="0"/>
        <v/>
      </c>
      <c r="B26" s="77" t="str">
        <f t="shared" si="1"/>
        <v/>
      </c>
      <c r="C26" s="78" t="str">
        <f t="shared" si="2"/>
        <v/>
      </c>
      <c r="D26" s="176"/>
      <c r="E26" s="176"/>
      <c r="F26" s="177"/>
      <c r="G26" s="177"/>
      <c r="H26" s="177"/>
      <c r="I26" s="181"/>
      <c r="J26" s="178"/>
    </row>
    <row r="27" spans="1:10" ht="63" customHeight="1" x14ac:dyDescent="0.25">
      <c r="A27" s="76" t="str">
        <f t="shared" si="0"/>
        <v/>
      </c>
      <c r="B27" s="77" t="str">
        <f t="shared" si="1"/>
        <v/>
      </c>
      <c r="C27" s="78" t="str">
        <f t="shared" si="2"/>
        <v/>
      </c>
      <c r="D27" s="176"/>
      <c r="E27" s="176"/>
      <c r="F27" s="177"/>
      <c r="G27" s="177"/>
      <c r="H27" s="177"/>
      <c r="I27" s="181"/>
      <c r="J27" s="178"/>
    </row>
    <row r="28" spans="1:10" ht="63" customHeight="1" x14ac:dyDescent="0.25">
      <c r="A28" s="76" t="str">
        <f t="shared" si="0"/>
        <v/>
      </c>
      <c r="B28" s="77" t="str">
        <f t="shared" si="1"/>
        <v/>
      </c>
      <c r="C28" s="78" t="str">
        <f t="shared" si="2"/>
        <v/>
      </c>
      <c r="D28" s="176"/>
      <c r="E28" s="176"/>
      <c r="F28" s="177"/>
      <c r="G28" s="177"/>
      <c r="H28" s="177"/>
      <c r="I28" s="181"/>
      <c r="J28" s="178"/>
    </row>
    <row r="29" spans="1:10" ht="63" customHeight="1" x14ac:dyDescent="0.25">
      <c r="A29" s="76" t="str">
        <f t="shared" si="0"/>
        <v/>
      </c>
      <c r="B29" s="77" t="str">
        <f t="shared" si="1"/>
        <v/>
      </c>
      <c r="C29" s="78" t="str">
        <f t="shared" si="2"/>
        <v/>
      </c>
      <c r="D29" s="176"/>
      <c r="E29" s="176"/>
      <c r="F29" s="177"/>
      <c r="G29" s="177"/>
      <c r="H29" s="177"/>
      <c r="I29" s="181"/>
      <c r="J29" s="178"/>
    </row>
    <row r="30" spans="1:10" ht="63" customHeight="1" x14ac:dyDescent="0.25">
      <c r="A30" s="76" t="str">
        <f t="shared" si="0"/>
        <v/>
      </c>
      <c r="B30" s="77" t="str">
        <f t="shared" si="1"/>
        <v/>
      </c>
      <c r="C30" s="78" t="str">
        <f t="shared" si="2"/>
        <v/>
      </c>
      <c r="D30" s="176"/>
      <c r="E30" s="176"/>
      <c r="F30" s="177"/>
      <c r="G30" s="177"/>
      <c r="H30" s="177"/>
      <c r="I30" s="181"/>
      <c r="J30" s="178"/>
    </row>
    <row r="31" spans="1:10" ht="63" customHeight="1" x14ac:dyDescent="0.25">
      <c r="A31" s="76" t="str">
        <f t="shared" si="0"/>
        <v/>
      </c>
      <c r="B31" s="77" t="str">
        <f t="shared" si="1"/>
        <v/>
      </c>
      <c r="C31" s="78" t="str">
        <f t="shared" si="2"/>
        <v/>
      </c>
      <c r="D31" s="176"/>
      <c r="E31" s="176"/>
      <c r="F31" s="177"/>
      <c r="G31" s="177"/>
      <c r="H31" s="177"/>
      <c r="I31" s="181"/>
      <c r="J31" s="178"/>
    </row>
    <row r="32" spans="1:10" ht="63" customHeight="1" x14ac:dyDescent="0.25">
      <c r="A32" s="76" t="str">
        <f t="shared" si="0"/>
        <v/>
      </c>
      <c r="B32" s="77" t="str">
        <f t="shared" si="1"/>
        <v/>
      </c>
      <c r="C32" s="78" t="str">
        <f t="shared" si="2"/>
        <v/>
      </c>
      <c r="D32" s="176"/>
      <c r="E32" s="176"/>
      <c r="F32" s="177"/>
      <c r="G32" s="177"/>
      <c r="H32" s="177"/>
      <c r="I32" s="181"/>
      <c r="J32" s="178"/>
    </row>
    <row r="33" spans="1:10" ht="63" customHeight="1" x14ac:dyDescent="0.25">
      <c r="A33" s="76" t="str">
        <f t="shared" si="0"/>
        <v/>
      </c>
      <c r="B33" s="77" t="str">
        <f t="shared" si="1"/>
        <v/>
      </c>
      <c r="C33" s="78" t="str">
        <f t="shared" si="2"/>
        <v/>
      </c>
      <c r="D33" s="176"/>
      <c r="E33" s="176"/>
      <c r="F33" s="177"/>
      <c r="G33" s="177"/>
      <c r="H33" s="177"/>
      <c r="I33" s="181"/>
      <c r="J33" s="178"/>
    </row>
    <row r="34" spans="1:10" ht="63" customHeight="1" x14ac:dyDescent="0.25">
      <c r="A34" s="76" t="str">
        <f t="shared" si="0"/>
        <v/>
      </c>
      <c r="B34" s="77" t="str">
        <f t="shared" si="1"/>
        <v/>
      </c>
      <c r="C34" s="78" t="str">
        <f t="shared" si="2"/>
        <v/>
      </c>
      <c r="D34" s="176"/>
      <c r="E34" s="176"/>
      <c r="F34" s="177"/>
      <c r="G34" s="177"/>
      <c r="H34" s="177"/>
      <c r="I34" s="181"/>
      <c r="J34" s="178"/>
    </row>
    <row r="35" spans="1:10" ht="63" customHeight="1" x14ac:dyDescent="0.25">
      <c r="A35" s="76" t="str">
        <f t="shared" si="0"/>
        <v/>
      </c>
      <c r="B35" s="77" t="str">
        <f t="shared" si="1"/>
        <v/>
      </c>
      <c r="C35" s="78" t="str">
        <f t="shared" si="2"/>
        <v/>
      </c>
      <c r="D35" s="176"/>
      <c r="E35" s="176"/>
      <c r="F35" s="177"/>
      <c r="G35" s="177"/>
      <c r="H35" s="177"/>
      <c r="I35" s="181"/>
      <c r="J35" s="178"/>
    </row>
    <row r="36" spans="1:10" ht="63" customHeight="1" x14ac:dyDescent="0.25">
      <c r="A36" s="76" t="str">
        <f t="shared" si="0"/>
        <v/>
      </c>
      <c r="B36" s="77" t="str">
        <f t="shared" si="1"/>
        <v/>
      </c>
      <c r="C36" s="78" t="str">
        <f t="shared" si="2"/>
        <v/>
      </c>
      <c r="D36" s="176"/>
      <c r="E36" s="176"/>
      <c r="F36" s="177"/>
      <c r="G36" s="177"/>
      <c r="H36" s="177"/>
      <c r="I36" s="181"/>
      <c r="J36" s="178"/>
    </row>
    <row r="37" spans="1:10" ht="63" customHeight="1" x14ac:dyDescent="0.25">
      <c r="A37" s="76" t="str">
        <f t="shared" si="0"/>
        <v/>
      </c>
      <c r="B37" s="77" t="str">
        <f t="shared" si="1"/>
        <v/>
      </c>
      <c r="C37" s="78" t="str">
        <f t="shared" si="2"/>
        <v/>
      </c>
      <c r="D37" s="176"/>
      <c r="E37" s="176"/>
      <c r="F37" s="177"/>
      <c r="G37" s="177"/>
      <c r="H37" s="177"/>
      <c r="I37" s="181"/>
      <c r="J37" s="178"/>
    </row>
    <row r="38" spans="1:10" ht="63" customHeight="1" x14ac:dyDescent="0.25">
      <c r="A38" s="76" t="str">
        <f t="shared" si="0"/>
        <v/>
      </c>
      <c r="B38" s="77" t="str">
        <f t="shared" si="1"/>
        <v/>
      </c>
      <c r="C38" s="78" t="str">
        <f t="shared" si="2"/>
        <v/>
      </c>
      <c r="D38" s="176"/>
      <c r="E38" s="176"/>
      <c r="F38" s="177"/>
      <c r="G38" s="177"/>
      <c r="H38" s="177"/>
      <c r="I38" s="181"/>
      <c r="J38" s="178"/>
    </row>
    <row r="39" spans="1:10" ht="63" customHeight="1" x14ac:dyDescent="0.25">
      <c r="A39" s="76" t="str">
        <f t="shared" si="0"/>
        <v/>
      </c>
      <c r="B39" s="77" t="str">
        <f t="shared" si="1"/>
        <v/>
      </c>
      <c r="C39" s="78" t="str">
        <f t="shared" si="2"/>
        <v/>
      </c>
      <c r="D39" s="176"/>
      <c r="E39" s="176"/>
      <c r="F39" s="177"/>
      <c r="G39" s="177"/>
      <c r="H39" s="177"/>
      <c r="I39" s="181"/>
      <c r="J39" s="178"/>
    </row>
    <row r="40" spans="1:10" ht="63" customHeight="1" x14ac:dyDescent="0.25">
      <c r="A40" s="76" t="str">
        <f t="shared" si="0"/>
        <v/>
      </c>
      <c r="B40" s="77" t="str">
        <f t="shared" si="1"/>
        <v/>
      </c>
      <c r="C40" s="78" t="str">
        <f t="shared" si="2"/>
        <v/>
      </c>
      <c r="D40" s="176"/>
      <c r="E40" s="176"/>
      <c r="F40" s="177"/>
      <c r="G40" s="177"/>
      <c r="H40" s="177"/>
      <c r="I40" s="181"/>
      <c r="J40" s="178"/>
    </row>
    <row r="41" spans="1:10" ht="63" customHeight="1" x14ac:dyDescent="0.25">
      <c r="A41" s="76" t="str">
        <f t="shared" si="0"/>
        <v/>
      </c>
      <c r="B41" s="77" t="str">
        <f t="shared" si="1"/>
        <v/>
      </c>
      <c r="C41" s="78" t="str">
        <f t="shared" si="2"/>
        <v/>
      </c>
      <c r="D41" s="176"/>
      <c r="E41" s="176"/>
      <c r="F41" s="177"/>
      <c r="G41" s="177"/>
      <c r="H41" s="177"/>
      <c r="I41" s="181"/>
      <c r="J41" s="178"/>
    </row>
    <row r="42" spans="1:10" ht="63" customHeight="1" x14ac:dyDescent="0.25">
      <c r="A42" s="76" t="str">
        <f t="shared" si="0"/>
        <v/>
      </c>
      <c r="B42" s="77" t="str">
        <f t="shared" si="1"/>
        <v/>
      </c>
      <c r="C42" s="78" t="str">
        <f t="shared" si="2"/>
        <v/>
      </c>
      <c r="D42" s="176"/>
      <c r="E42" s="176"/>
      <c r="F42" s="177"/>
      <c r="G42" s="177"/>
      <c r="H42" s="177"/>
      <c r="I42" s="181"/>
      <c r="J42" s="178"/>
    </row>
    <row r="43" spans="1:10" ht="63" customHeight="1" x14ac:dyDescent="0.25">
      <c r="A43" s="76" t="str">
        <f t="shared" si="0"/>
        <v/>
      </c>
      <c r="B43" s="77" t="str">
        <f t="shared" si="1"/>
        <v/>
      </c>
      <c r="C43" s="78" t="str">
        <f t="shared" si="2"/>
        <v/>
      </c>
      <c r="D43" s="176"/>
      <c r="E43" s="176"/>
      <c r="F43" s="177"/>
      <c r="G43" s="177"/>
      <c r="H43" s="177"/>
      <c r="I43" s="181"/>
      <c r="J43" s="178"/>
    </row>
    <row r="44" spans="1:10" ht="63" customHeight="1" x14ac:dyDescent="0.25">
      <c r="A44" s="76" t="str">
        <f t="shared" si="0"/>
        <v/>
      </c>
      <c r="B44" s="77" t="str">
        <f t="shared" si="1"/>
        <v/>
      </c>
      <c r="C44" s="78" t="str">
        <f t="shared" si="2"/>
        <v/>
      </c>
      <c r="D44" s="176"/>
      <c r="E44" s="176"/>
      <c r="F44" s="177"/>
      <c r="G44" s="177"/>
      <c r="H44" s="177"/>
      <c r="I44" s="181"/>
      <c r="J44" s="178"/>
    </row>
    <row r="45" spans="1:10" ht="63" customHeight="1" x14ac:dyDescent="0.25">
      <c r="A45" s="76" t="str">
        <f t="shared" si="0"/>
        <v/>
      </c>
      <c r="B45" s="77" t="str">
        <f t="shared" si="1"/>
        <v/>
      </c>
      <c r="C45" s="78" t="str">
        <f t="shared" si="2"/>
        <v/>
      </c>
      <c r="D45" s="176"/>
      <c r="E45" s="176"/>
      <c r="F45" s="177"/>
      <c r="G45" s="177"/>
      <c r="H45" s="177"/>
      <c r="I45" s="181"/>
      <c r="J45" s="178"/>
    </row>
    <row r="46" spans="1:10" ht="63" customHeight="1" x14ac:dyDescent="0.25">
      <c r="A46" s="76" t="str">
        <f t="shared" si="0"/>
        <v/>
      </c>
      <c r="B46" s="77" t="str">
        <f t="shared" si="1"/>
        <v/>
      </c>
      <c r="C46" s="78" t="str">
        <f t="shared" si="2"/>
        <v/>
      </c>
      <c r="D46" s="176"/>
      <c r="E46" s="176"/>
      <c r="F46" s="177"/>
      <c r="G46" s="177"/>
      <c r="H46" s="177"/>
      <c r="I46" s="181"/>
      <c r="J46" s="178"/>
    </row>
    <row r="47" spans="1:10" ht="63" customHeight="1" x14ac:dyDescent="0.25">
      <c r="A47" s="76" t="str">
        <f t="shared" si="0"/>
        <v/>
      </c>
      <c r="B47" s="77" t="str">
        <f t="shared" si="1"/>
        <v/>
      </c>
      <c r="C47" s="78" t="str">
        <f t="shared" si="2"/>
        <v/>
      </c>
      <c r="D47" s="176"/>
      <c r="E47" s="176"/>
      <c r="F47" s="177"/>
      <c r="G47" s="177"/>
      <c r="H47" s="177"/>
      <c r="I47" s="181"/>
      <c r="J47" s="178"/>
    </row>
    <row r="48" spans="1:10" ht="63" customHeight="1" x14ac:dyDescent="0.25">
      <c r="A48" s="76" t="str">
        <f t="shared" si="0"/>
        <v/>
      </c>
      <c r="B48" s="77" t="str">
        <f t="shared" si="1"/>
        <v/>
      </c>
      <c r="C48" s="78" t="str">
        <f t="shared" si="2"/>
        <v/>
      </c>
      <c r="D48" s="176"/>
      <c r="E48" s="176"/>
      <c r="F48" s="177"/>
      <c r="G48" s="177"/>
      <c r="H48" s="177"/>
      <c r="I48" s="181"/>
      <c r="J48" s="178"/>
    </row>
    <row r="49" spans="1:10" ht="63" customHeight="1" x14ac:dyDescent="0.25">
      <c r="A49" s="76" t="str">
        <f t="shared" si="0"/>
        <v/>
      </c>
      <c r="B49" s="77" t="str">
        <f t="shared" si="1"/>
        <v/>
      </c>
      <c r="C49" s="78" t="str">
        <f t="shared" si="2"/>
        <v/>
      </c>
      <c r="D49" s="176"/>
      <c r="E49" s="176"/>
      <c r="F49" s="177"/>
      <c r="G49" s="177"/>
      <c r="H49" s="177"/>
      <c r="I49" s="181"/>
      <c r="J49" s="178"/>
    </row>
    <row r="50" spans="1:10" ht="63" customHeight="1" x14ac:dyDescent="0.25">
      <c r="A50" s="76" t="str">
        <f t="shared" si="0"/>
        <v/>
      </c>
      <c r="B50" s="77" t="str">
        <f t="shared" si="1"/>
        <v/>
      </c>
      <c r="C50" s="78" t="str">
        <f t="shared" si="2"/>
        <v/>
      </c>
      <c r="D50" s="176"/>
      <c r="E50" s="176"/>
      <c r="F50" s="177"/>
      <c r="G50" s="177"/>
      <c r="H50" s="177"/>
      <c r="I50" s="181"/>
      <c r="J50" s="178"/>
    </row>
  </sheetData>
  <sheetProtection password="CC74" sheet="1" objects="1" scenarios="1" insertHyperlinks="0"/>
  <mergeCells count="3">
    <mergeCell ref="H1:H3"/>
    <mergeCell ref="I2:J3"/>
    <mergeCell ref="A3:E3"/>
  </mergeCells>
  <conditionalFormatting sqref="I19">
    <cfRule type="cellIs" dxfId="127" priority="3" operator="equal">
      <formula>0</formula>
    </cfRule>
  </conditionalFormatting>
  <conditionalFormatting sqref="G3">
    <cfRule type="expression" dxfId="126" priority="2">
      <formula>$A$3="?"</formula>
    </cfRule>
  </conditionalFormatting>
  <conditionalFormatting sqref="F3">
    <cfRule type="expression" dxfId="125" priority="1">
      <formula>$A$3="?"</formula>
    </cfRule>
  </conditionalFormatting>
  <dataValidations count="5">
    <dataValidation type="list" allowBlank="1" showInputMessage="1" showErrorMessage="1" sqref="D5:D50" xr:uid="{00000000-0002-0000-0E00-000000000000}">
      <formula1>Autori</formula1>
    </dataValidation>
    <dataValidation type="list" allowBlank="1" showInputMessage="1" showErrorMessage="1" sqref="E5:E50" xr:uid="{00000000-0002-0000-0E00-000001000000}">
      <formula1>AnFI</formula1>
    </dataValidation>
    <dataValidation type="list" errorStyle="warning" allowBlank="1" showInputMessage="1" showErrorMessage="1" sqref="F5:F50" xr:uid="{00000000-0002-0000-0E00-000002000000}">
      <formula1>bpatrue</formula1>
    </dataValidation>
    <dataValidation type="list" errorStyle="warning" allowBlank="1" showInputMessage="1" showErrorMessage="1" sqref="G5:G50" xr:uid="{00000000-0002-0000-0E00-000003000000}">
      <formula1>bnouag</formula1>
    </dataValidation>
    <dataValidation type="list" errorStyle="warning" allowBlank="1" showInputMessage="1" showErrorMessage="1" sqref="H5:H50" xr:uid="{00000000-0002-0000-0E00-000004000000}">
      <formula1>bnouah</formula1>
    </dataValidation>
  </dataValidations>
  <pageMargins left="0.7" right="0.7" top="0.75" bottom="0.75" header="0.3" footer="0.3"/>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A1:H50"/>
  <sheetViews>
    <sheetView topLeftCell="C1"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18.85546875" customWidth="1"/>
    <col min="4" max="4" width="10.28515625" customWidth="1"/>
    <col min="5" max="5" width="14.7109375" customWidth="1"/>
    <col min="6" max="6" width="24.140625" customWidth="1"/>
    <col min="7" max="7" width="69.5703125" customWidth="1"/>
    <col min="8" max="8" width="79.42578125" customWidth="1"/>
  </cols>
  <sheetData>
    <row r="1" spans="1:8" ht="15.75" customHeight="1" x14ac:dyDescent="0.25">
      <c r="A1" s="102" t="str">
        <f>FisaAutoevaluare!A1</f>
        <v>Universitatea SPIRU HARET - 
Anul universitar 2021-2022</v>
      </c>
      <c r="B1" s="102"/>
      <c r="C1" s="102"/>
      <c r="D1" s="102"/>
      <c r="E1" s="102"/>
      <c r="F1" s="669" t="str">
        <f>HYPERLINK("#FisaAutoevaluare!D63","Inapoi in Fisa B")</f>
        <v>Inapoi in Fisa B</v>
      </c>
      <c r="G1" s="193" t="str">
        <f>FisaAutoevaluare!B55</f>
        <v>Activități desfășurate la nivel de facultate</v>
      </c>
      <c r="H1" s="41"/>
    </row>
    <row r="2" spans="1:8" ht="15.75" customHeight="1" x14ac:dyDescent="0.25">
      <c r="A2" s="102">
        <f>FisaAutoevaluare!D2</f>
        <v>0</v>
      </c>
      <c r="B2" s="102"/>
      <c r="C2" s="102"/>
      <c r="D2" s="102"/>
      <c r="E2" s="102"/>
      <c r="F2" s="670"/>
      <c r="G2" s="672" t="str">
        <f>FisaAutoevaluare!D63</f>
        <v>Îndrumător/ tutore de an.</v>
      </c>
      <c r="H2" s="672"/>
    </row>
    <row r="3" spans="1:8" x14ac:dyDescent="0.25">
      <c r="A3" s="676" t="str">
        <f>IF(FisaAutoevaluare!D3="","?",FisaAutoevaluare!D3)</f>
        <v>?</v>
      </c>
      <c r="B3" s="676"/>
      <c r="C3" s="676"/>
      <c r="D3" s="676"/>
      <c r="E3" s="676"/>
      <c r="F3" s="671"/>
      <c r="G3" s="673"/>
      <c r="H3" s="673"/>
    </row>
    <row r="4" spans="1:8" s="43" customFormat="1" ht="30" x14ac:dyDescent="0.25">
      <c r="A4" s="74" t="s">
        <v>1962</v>
      </c>
      <c r="B4" s="75" t="s">
        <v>1963</v>
      </c>
      <c r="C4" s="75" t="s">
        <v>2277</v>
      </c>
      <c r="D4" s="211" t="s">
        <v>2391</v>
      </c>
      <c r="E4" s="211" t="s">
        <v>2392</v>
      </c>
      <c r="F4" s="212" t="s">
        <v>2396</v>
      </c>
      <c r="G4" s="212" t="s">
        <v>2583</v>
      </c>
      <c r="H4" s="212" t="s">
        <v>2584</v>
      </c>
    </row>
    <row r="5" spans="1:8" ht="63" customHeight="1" x14ac:dyDescent="0.25">
      <c r="A5" s="76" t="str">
        <f>IF(B5="","",ROW()-4)</f>
        <v/>
      </c>
      <c r="B5" s="77" t="str">
        <f>IF(AND(C5&lt;&gt;"",D5&lt;&gt;"",E5&lt;&gt;"",F5&lt;&gt;""),"B10","")</f>
        <v/>
      </c>
      <c r="C5" s="78" t="str">
        <f t="shared" ref="C5:C50" si="0">IF(OR(G5&lt;&gt;"",H5&lt;&gt;""),PROPER(A$3),"")</f>
        <v/>
      </c>
      <c r="D5" s="176"/>
      <c r="E5" s="176"/>
      <c r="F5" s="177"/>
      <c r="G5" s="178"/>
      <c r="H5" s="179"/>
    </row>
    <row r="6" spans="1:8" ht="63" customHeight="1" x14ac:dyDescent="0.25">
      <c r="A6" s="76" t="str">
        <f t="shared" ref="A6:A50" si="1">IF(B6="","",ROW()-4)</f>
        <v/>
      </c>
      <c r="B6" s="77" t="str">
        <f t="shared" ref="B6:B50" si="2">IF(AND(C6&lt;&gt;"",D6&lt;&gt;"",E6&lt;&gt;"",F6&lt;&gt;""),"B10","")</f>
        <v/>
      </c>
      <c r="C6" s="78" t="str">
        <f t="shared" si="0"/>
        <v/>
      </c>
      <c r="D6" s="176"/>
      <c r="E6" s="176"/>
      <c r="F6" s="177"/>
      <c r="G6" s="178"/>
      <c r="H6" s="178"/>
    </row>
    <row r="7" spans="1:8" ht="63" customHeight="1" x14ac:dyDescent="0.25">
      <c r="A7" s="76" t="str">
        <f t="shared" si="1"/>
        <v/>
      </c>
      <c r="B7" s="77" t="str">
        <f t="shared" si="2"/>
        <v/>
      </c>
      <c r="C7" s="78" t="str">
        <f t="shared" si="0"/>
        <v/>
      </c>
      <c r="D7" s="176"/>
      <c r="E7" s="176"/>
      <c r="F7" s="177"/>
      <c r="G7" s="178"/>
      <c r="H7" s="178"/>
    </row>
    <row r="8" spans="1:8" ht="63" customHeight="1" x14ac:dyDescent="0.25">
      <c r="A8" s="76" t="str">
        <f t="shared" si="1"/>
        <v/>
      </c>
      <c r="B8" s="77" t="str">
        <f t="shared" si="2"/>
        <v/>
      </c>
      <c r="C8" s="78" t="str">
        <f t="shared" si="0"/>
        <v/>
      </c>
      <c r="D8" s="176"/>
      <c r="E8" s="176"/>
      <c r="F8" s="177"/>
      <c r="G8" s="178"/>
      <c r="H8" s="178"/>
    </row>
    <row r="9" spans="1:8" ht="63" customHeight="1" x14ac:dyDescent="0.25">
      <c r="A9" s="76" t="str">
        <f t="shared" si="1"/>
        <v/>
      </c>
      <c r="B9" s="77" t="str">
        <f t="shared" si="2"/>
        <v/>
      </c>
      <c r="C9" s="78" t="str">
        <f t="shared" si="0"/>
        <v/>
      </c>
      <c r="D9" s="176"/>
      <c r="E9" s="176"/>
      <c r="F9" s="177"/>
      <c r="G9" s="180"/>
      <c r="H9" s="178"/>
    </row>
    <row r="10" spans="1:8" ht="63" customHeight="1" x14ac:dyDescent="0.25">
      <c r="A10" s="76" t="str">
        <f t="shared" si="1"/>
        <v/>
      </c>
      <c r="B10" s="77" t="str">
        <f t="shared" si="2"/>
        <v/>
      </c>
      <c r="C10" s="78" t="str">
        <f t="shared" si="0"/>
        <v/>
      </c>
      <c r="D10" s="176"/>
      <c r="E10" s="176"/>
      <c r="F10" s="177"/>
      <c r="G10" s="180"/>
      <c r="H10" s="178"/>
    </row>
    <row r="11" spans="1:8" ht="63" customHeight="1" x14ac:dyDescent="0.25">
      <c r="A11" s="76" t="str">
        <f t="shared" si="1"/>
        <v/>
      </c>
      <c r="B11" s="77" t="str">
        <f t="shared" si="2"/>
        <v/>
      </c>
      <c r="C11" s="78" t="str">
        <f t="shared" si="0"/>
        <v/>
      </c>
      <c r="D11" s="176"/>
      <c r="E11" s="176"/>
      <c r="F11" s="177"/>
      <c r="G11" s="179"/>
      <c r="H11" s="178"/>
    </row>
    <row r="12" spans="1:8" ht="63" customHeight="1" x14ac:dyDescent="0.25">
      <c r="A12" s="76" t="str">
        <f t="shared" si="1"/>
        <v/>
      </c>
      <c r="B12" s="77" t="str">
        <f t="shared" si="2"/>
        <v/>
      </c>
      <c r="C12" s="78" t="str">
        <f t="shared" si="0"/>
        <v/>
      </c>
      <c r="D12" s="176"/>
      <c r="E12" s="176"/>
      <c r="F12" s="177"/>
      <c r="G12" s="180"/>
      <c r="H12" s="178"/>
    </row>
    <row r="13" spans="1:8" ht="63" customHeight="1" x14ac:dyDescent="0.25">
      <c r="A13" s="76" t="str">
        <f t="shared" si="1"/>
        <v/>
      </c>
      <c r="B13" s="77" t="str">
        <f t="shared" si="2"/>
        <v/>
      </c>
      <c r="C13" s="78" t="str">
        <f t="shared" si="0"/>
        <v/>
      </c>
      <c r="D13" s="176"/>
      <c r="E13" s="176"/>
      <c r="F13" s="177"/>
      <c r="G13" s="180"/>
      <c r="H13" s="178"/>
    </row>
    <row r="14" spans="1:8" ht="63" customHeight="1" x14ac:dyDescent="0.25">
      <c r="A14" s="76" t="str">
        <f t="shared" si="1"/>
        <v/>
      </c>
      <c r="B14" s="77" t="str">
        <f t="shared" si="2"/>
        <v/>
      </c>
      <c r="C14" s="78" t="str">
        <f t="shared" si="0"/>
        <v/>
      </c>
      <c r="D14" s="176"/>
      <c r="E14" s="176"/>
      <c r="F14" s="177"/>
      <c r="G14" s="180"/>
      <c r="H14" s="178"/>
    </row>
    <row r="15" spans="1:8" ht="63" customHeight="1" x14ac:dyDescent="0.25">
      <c r="A15" s="76" t="str">
        <f t="shared" si="1"/>
        <v/>
      </c>
      <c r="B15" s="77" t="str">
        <f t="shared" si="2"/>
        <v/>
      </c>
      <c r="C15" s="78" t="str">
        <f t="shared" si="0"/>
        <v/>
      </c>
      <c r="D15" s="176"/>
      <c r="E15" s="176"/>
      <c r="F15" s="177"/>
      <c r="G15" s="180"/>
      <c r="H15" s="178"/>
    </row>
    <row r="16" spans="1:8" ht="63" customHeight="1" x14ac:dyDescent="0.25">
      <c r="A16" s="76" t="str">
        <f t="shared" si="1"/>
        <v/>
      </c>
      <c r="B16" s="77" t="str">
        <f t="shared" si="2"/>
        <v/>
      </c>
      <c r="C16" s="78" t="str">
        <f t="shared" si="0"/>
        <v/>
      </c>
      <c r="D16" s="176"/>
      <c r="E16" s="176"/>
      <c r="F16" s="177"/>
      <c r="G16" s="180"/>
      <c r="H16" s="178"/>
    </row>
    <row r="17" spans="1:8" ht="63" customHeight="1" x14ac:dyDescent="0.25">
      <c r="A17" s="76" t="str">
        <f t="shared" si="1"/>
        <v/>
      </c>
      <c r="B17" s="77" t="str">
        <f t="shared" si="2"/>
        <v/>
      </c>
      <c r="C17" s="78" t="str">
        <f t="shared" si="0"/>
        <v/>
      </c>
      <c r="D17" s="176"/>
      <c r="E17" s="176"/>
      <c r="F17" s="177"/>
      <c r="G17" s="180"/>
      <c r="H17" s="178"/>
    </row>
    <row r="18" spans="1:8" ht="63" customHeight="1" x14ac:dyDescent="0.25">
      <c r="A18" s="76" t="str">
        <f t="shared" si="1"/>
        <v/>
      </c>
      <c r="B18" s="77" t="str">
        <f t="shared" si="2"/>
        <v/>
      </c>
      <c r="C18" s="78" t="str">
        <f t="shared" si="0"/>
        <v/>
      </c>
      <c r="D18" s="176"/>
      <c r="E18" s="176"/>
      <c r="F18" s="177"/>
      <c r="G18" s="180"/>
      <c r="H18" s="178"/>
    </row>
    <row r="19" spans="1:8" ht="63" customHeight="1" x14ac:dyDescent="0.25">
      <c r="A19" s="76" t="str">
        <f t="shared" si="1"/>
        <v/>
      </c>
      <c r="B19" s="77" t="str">
        <f t="shared" si="2"/>
        <v/>
      </c>
      <c r="C19" s="78" t="str">
        <f t="shared" si="0"/>
        <v/>
      </c>
      <c r="D19" s="176"/>
      <c r="E19" s="176"/>
      <c r="F19" s="177"/>
      <c r="G19" s="180"/>
      <c r="H19" s="178"/>
    </row>
    <row r="20" spans="1:8" ht="63" customHeight="1" x14ac:dyDescent="0.25">
      <c r="A20" s="76" t="str">
        <f t="shared" si="1"/>
        <v/>
      </c>
      <c r="B20" s="77" t="str">
        <f t="shared" si="2"/>
        <v/>
      </c>
      <c r="C20" s="78" t="str">
        <f t="shared" si="0"/>
        <v/>
      </c>
      <c r="D20" s="176"/>
      <c r="E20" s="176"/>
      <c r="F20" s="177"/>
      <c r="G20" s="180"/>
      <c r="H20" s="178"/>
    </row>
    <row r="21" spans="1:8" ht="63" customHeight="1" x14ac:dyDescent="0.25">
      <c r="A21" s="76" t="str">
        <f t="shared" si="1"/>
        <v/>
      </c>
      <c r="B21" s="77" t="str">
        <f t="shared" si="2"/>
        <v/>
      </c>
      <c r="C21" s="78" t="str">
        <f t="shared" si="0"/>
        <v/>
      </c>
      <c r="D21" s="176"/>
      <c r="E21" s="176"/>
      <c r="F21" s="177"/>
      <c r="G21" s="181"/>
      <c r="H21" s="179"/>
    </row>
    <row r="22" spans="1:8" ht="63" customHeight="1" x14ac:dyDescent="0.25">
      <c r="A22" s="76" t="str">
        <f t="shared" si="1"/>
        <v/>
      </c>
      <c r="B22" s="77" t="str">
        <f t="shared" si="2"/>
        <v/>
      </c>
      <c r="C22" s="78" t="str">
        <f t="shared" si="0"/>
        <v/>
      </c>
      <c r="D22" s="176"/>
      <c r="E22" s="176"/>
      <c r="F22" s="177"/>
      <c r="G22" s="181"/>
      <c r="H22" s="178"/>
    </row>
    <row r="23" spans="1:8" ht="63" customHeight="1" x14ac:dyDescent="0.25">
      <c r="A23" s="76" t="str">
        <f t="shared" si="1"/>
        <v/>
      </c>
      <c r="B23" s="77" t="str">
        <f t="shared" si="2"/>
        <v/>
      </c>
      <c r="C23" s="78" t="str">
        <f t="shared" si="0"/>
        <v/>
      </c>
      <c r="D23" s="176"/>
      <c r="E23" s="176"/>
      <c r="F23" s="177"/>
      <c r="G23" s="181"/>
      <c r="H23" s="178"/>
    </row>
    <row r="24" spans="1:8" ht="63" customHeight="1" x14ac:dyDescent="0.25">
      <c r="A24" s="76" t="str">
        <f t="shared" si="1"/>
        <v/>
      </c>
      <c r="B24" s="77" t="str">
        <f t="shared" si="2"/>
        <v/>
      </c>
      <c r="C24" s="78" t="str">
        <f t="shared" si="0"/>
        <v/>
      </c>
      <c r="D24" s="176"/>
      <c r="E24" s="176"/>
      <c r="F24" s="177"/>
      <c r="G24" s="181"/>
      <c r="H24" s="178"/>
    </row>
    <row r="25" spans="1:8" ht="63" customHeight="1" x14ac:dyDescent="0.25">
      <c r="A25" s="76" t="str">
        <f t="shared" si="1"/>
        <v/>
      </c>
      <c r="B25" s="77" t="str">
        <f t="shared" si="2"/>
        <v/>
      </c>
      <c r="C25" s="78" t="str">
        <f t="shared" si="0"/>
        <v/>
      </c>
      <c r="D25" s="176"/>
      <c r="E25" s="176"/>
      <c r="F25" s="177"/>
      <c r="G25" s="181"/>
      <c r="H25" s="178"/>
    </row>
    <row r="26" spans="1:8" ht="63" customHeight="1" x14ac:dyDescent="0.25">
      <c r="A26" s="76" t="str">
        <f t="shared" si="1"/>
        <v/>
      </c>
      <c r="B26" s="77" t="str">
        <f t="shared" si="2"/>
        <v/>
      </c>
      <c r="C26" s="78" t="str">
        <f t="shared" si="0"/>
        <v/>
      </c>
      <c r="D26" s="176"/>
      <c r="E26" s="176"/>
      <c r="F26" s="177"/>
      <c r="G26" s="181"/>
      <c r="H26" s="178"/>
    </row>
    <row r="27" spans="1:8" ht="63" customHeight="1" x14ac:dyDescent="0.25">
      <c r="A27" s="76" t="str">
        <f t="shared" si="1"/>
        <v/>
      </c>
      <c r="B27" s="77" t="str">
        <f t="shared" si="2"/>
        <v/>
      </c>
      <c r="C27" s="78" t="str">
        <f t="shared" si="0"/>
        <v/>
      </c>
      <c r="D27" s="176"/>
      <c r="E27" s="176"/>
      <c r="F27" s="177"/>
      <c r="G27" s="181"/>
      <c r="H27" s="178"/>
    </row>
    <row r="28" spans="1:8" ht="63" customHeight="1" x14ac:dyDescent="0.25">
      <c r="A28" s="76" t="str">
        <f t="shared" si="1"/>
        <v/>
      </c>
      <c r="B28" s="77" t="str">
        <f t="shared" si="2"/>
        <v/>
      </c>
      <c r="C28" s="78" t="str">
        <f t="shared" si="0"/>
        <v/>
      </c>
      <c r="D28" s="176"/>
      <c r="E28" s="176"/>
      <c r="F28" s="177"/>
      <c r="G28" s="181"/>
      <c r="H28" s="178"/>
    </row>
    <row r="29" spans="1:8" ht="63" customHeight="1" x14ac:dyDescent="0.25">
      <c r="A29" s="76" t="str">
        <f t="shared" si="1"/>
        <v/>
      </c>
      <c r="B29" s="77" t="str">
        <f t="shared" si="2"/>
        <v/>
      </c>
      <c r="C29" s="78" t="str">
        <f t="shared" si="0"/>
        <v/>
      </c>
      <c r="D29" s="176"/>
      <c r="E29" s="176"/>
      <c r="F29" s="177"/>
      <c r="G29" s="181"/>
      <c r="H29" s="178"/>
    </row>
    <row r="30" spans="1:8" ht="63" customHeight="1" x14ac:dyDescent="0.25">
      <c r="A30" s="76" t="str">
        <f t="shared" si="1"/>
        <v/>
      </c>
      <c r="B30" s="77" t="str">
        <f t="shared" si="2"/>
        <v/>
      </c>
      <c r="C30" s="78" t="str">
        <f t="shared" si="0"/>
        <v/>
      </c>
      <c r="D30" s="176"/>
      <c r="E30" s="176"/>
      <c r="F30" s="177"/>
      <c r="G30" s="181"/>
      <c r="H30" s="178"/>
    </row>
    <row r="31" spans="1:8" ht="63" customHeight="1" x14ac:dyDescent="0.25">
      <c r="A31" s="76" t="str">
        <f t="shared" si="1"/>
        <v/>
      </c>
      <c r="B31" s="77" t="str">
        <f t="shared" si="2"/>
        <v/>
      </c>
      <c r="C31" s="78" t="str">
        <f t="shared" si="0"/>
        <v/>
      </c>
      <c r="D31" s="176"/>
      <c r="E31" s="176"/>
      <c r="F31" s="177"/>
      <c r="G31" s="181"/>
      <c r="H31" s="178"/>
    </row>
    <row r="32" spans="1:8" ht="63" customHeight="1" x14ac:dyDescent="0.25">
      <c r="A32" s="76" t="str">
        <f t="shared" si="1"/>
        <v/>
      </c>
      <c r="B32" s="77" t="str">
        <f t="shared" si="2"/>
        <v/>
      </c>
      <c r="C32" s="78" t="str">
        <f t="shared" si="0"/>
        <v/>
      </c>
      <c r="D32" s="176"/>
      <c r="E32" s="176"/>
      <c r="F32" s="177"/>
      <c r="G32" s="181"/>
      <c r="H32" s="178"/>
    </row>
    <row r="33" spans="1:8" ht="63" customHeight="1" x14ac:dyDescent="0.25">
      <c r="A33" s="76" t="str">
        <f t="shared" si="1"/>
        <v/>
      </c>
      <c r="B33" s="77" t="str">
        <f t="shared" si="2"/>
        <v/>
      </c>
      <c r="C33" s="78" t="str">
        <f t="shared" si="0"/>
        <v/>
      </c>
      <c r="D33" s="176"/>
      <c r="E33" s="176"/>
      <c r="F33" s="177"/>
      <c r="G33" s="181"/>
      <c r="H33" s="178"/>
    </row>
    <row r="34" spans="1:8" ht="63" customHeight="1" x14ac:dyDescent="0.25">
      <c r="A34" s="76" t="str">
        <f t="shared" si="1"/>
        <v/>
      </c>
      <c r="B34" s="77" t="str">
        <f t="shared" si="2"/>
        <v/>
      </c>
      <c r="C34" s="78" t="str">
        <f t="shared" si="0"/>
        <v/>
      </c>
      <c r="D34" s="176"/>
      <c r="E34" s="176"/>
      <c r="F34" s="177"/>
      <c r="G34" s="181"/>
      <c r="H34" s="178"/>
    </row>
    <row r="35" spans="1:8" ht="63" customHeight="1" x14ac:dyDescent="0.25">
      <c r="A35" s="76" t="str">
        <f t="shared" si="1"/>
        <v/>
      </c>
      <c r="B35" s="77" t="str">
        <f t="shared" si="2"/>
        <v/>
      </c>
      <c r="C35" s="78" t="str">
        <f t="shared" si="0"/>
        <v/>
      </c>
      <c r="D35" s="176"/>
      <c r="E35" s="176"/>
      <c r="F35" s="177"/>
      <c r="G35" s="181"/>
      <c r="H35" s="178"/>
    </row>
    <row r="36" spans="1:8" ht="63" customHeight="1" x14ac:dyDescent="0.25">
      <c r="A36" s="76" t="str">
        <f t="shared" si="1"/>
        <v/>
      </c>
      <c r="B36" s="77" t="str">
        <f t="shared" si="2"/>
        <v/>
      </c>
      <c r="C36" s="78" t="str">
        <f t="shared" si="0"/>
        <v/>
      </c>
      <c r="D36" s="176"/>
      <c r="E36" s="176"/>
      <c r="F36" s="177"/>
      <c r="G36" s="181"/>
      <c r="H36" s="178"/>
    </row>
    <row r="37" spans="1:8" ht="63" customHeight="1" x14ac:dyDescent="0.25">
      <c r="A37" s="76" t="str">
        <f t="shared" si="1"/>
        <v/>
      </c>
      <c r="B37" s="77" t="str">
        <f t="shared" si="2"/>
        <v/>
      </c>
      <c r="C37" s="78" t="str">
        <f t="shared" si="0"/>
        <v/>
      </c>
      <c r="D37" s="176"/>
      <c r="E37" s="176"/>
      <c r="F37" s="177"/>
      <c r="G37" s="181"/>
      <c r="H37" s="178"/>
    </row>
    <row r="38" spans="1:8" ht="63" customHeight="1" x14ac:dyDescent="0.25">
      <c r="A38" s="76" t="str">
        <f t="shared" si="1"/>
        <v/>
      </c>
      <c r="B38" s="77" t="str">
        <f t="shared" si="2"/>
        <v/>
      </c>
      <c r="C38" s="78" t="str">
        <f t="shared" si="0"/>
        <v/>
      </c>
      <c r="D38" s="176"/>
      <c r="E38" s="176"/>
      <c r="F38" s="177"/>
      <c r="G38" s="181"/>
      <c r="H38" s="178"/>
    </row>
    <row r="39" spans="1:8" ht="63" customHeight="1" x14ac:dyDescent="0.25">
      <c r="A39" s="76" t="str">
        <f t="shared" si="1"/>
        <v/>
      </c>
      <c r="B39" s="77" t="str">
        <f t="shared" si="2"/>
        <v/>
      </c>
      <c r="C39" s="78" t="str">
        <f t="shared" si="0"/>
        <v/>
      </c>
      <c r="D39" s="176"/>
      <c r="E39" s="176"/>
      <c r="F39" s="177"/>
      <c r="G39" s="181"/>
      <c r="H39" s="178"/>
    </row>
    <row r="40" spans="1:8" ht="63" customHeight="1" x14ac:dyDescent="0.25">
      <c r="A40" s="76" t="str">
        <f t="shared" si="1"/>
        <v/>
      </c>
      <c r="B40" s="77" t="str">
        <f t="shared" si="2"/>
        <v/>
      </c>
      <c r="C40" s="78" t="str">
        <f t="shared" si="0"/>
        <v/>
      </c>
      <c r="D40" s="176"/>
      <c r="E40" s="176"/>
      <c r="F40" s="177"/>
      <c r="G40" s="181"/>
      <c r="H40" s="178"/>
    </row>
    <row r="41" spans="1:8" ht="63" customHeight="1" x14ac:dyDescent="0.25">
      <c r="A41" s="76" t="str">
        <f t="shared" si="1"/>
        <v/>
      </c>
      <c r="B41" s="77" t="str">
        <f t="shared" si="2"/>
        <v/>
      </c>
      <c r="C41" s="78" t="str">
        <f t="shared" si="0"/>
        <v/>
      </c>
      <c r="D41" s="176"/>
      <c r="E41" s="176"/>
      <c r="F41" s="177"/>
      <c r="G41" s="181"/>
      <c r="H41" s="178"/>
    </row>
    <row r="42" spans="1:8" ht="63" customHeight="1" x14ac:dyDescent="0.25">
      <c r="A42" s="76" t="str">
        <f t="shared" si="1"/>
        <v/>
      </c>
      <c r="B42" s="77" t="str">
        <f t="shared" si="2"/>
        <v/>
      </c>
      <c r="C42" s="78" t="str">
        <f t="shared" si="0"/>
        <v/>
      </c>
      <c r="D42" s="176"/>
      <c r="E42" s="176"/>
      <c r="F42" s="177"/>
      <c r="G42" s="181"/>
      <c r="H42" s="178"/>
    </row>
    <row r="43" spans="1:8" ht="63" customHeight="1" x14ac:dyDescent="0.25">
      <c r="A43" s="76" t="str">
        <f t="shared" si="1"/>
        <v/>
      </c>
      <c r="B43" s="77" t="str">
        <f t="shared" si="2"/>
        <v/>
      </c>
      <c r="C43" s="78" t="str">
        <f t="shared" si="0"/>
        <v/>
      </c>
      <c r="D43" s="176"/>
      <c r="E43" s="176"/>
      <c r="F43" s="177"/>
      <c r="G43" s="181"/>
      <c r="H43" s="178"/>
    </row>
    <row r="44" spans="1:8" ht="63" customHeight="1" x14ac:dyDescent="0.25">
      <c r="A44" s="76" t="str">
        <f t="shared" si="1"/>
        <v/>
      </c>
      <c r="B44" s="77" t="str">
        <f t="shared" si="2"/>
        <v/>
      </c>
      <c r="C44" s="78" t="str">
        <f t="shared" si="0"/>
        <v/>
      </c>
      <c r="D44" s="176"/>
      <c r="E44" s="176"/>
      <c r="F44" s="177"/>
      <c r="G44" s="181"/>
      <c r="H44" s="178"/>
    </row>
    <row r="45" spans="1:8" ht="63" customHeight="1" x14ac:dyDescent="0.25">
      <c r="A45" s="76" t="str">
        <f t="shared" si="1"/>
        <v/>
      </c>
      <c r="B45" s="77" t="str">
        <f t="shared" si="2"/>
        <v/>
      </c>
      <c r="C45" s="78" t="str">
        <f t="shared" si="0"/>
        <v/>
      </c>
      <c r="D45" s="176"/>
      <c r="E45" s="176"/>
      <c r="F45" s="177"/>
      <c r="G45" s="181"/>
      <c r="H45" s="178"/>
    </row>
    <row r="46" spans="1:8" ht="63" customHeight="1" x14ac:dyDescent="0.25">
      <c r="A46" s="76" t="str">
        <f t="shared" si="1"/>
        <v/>
      </c>
      <c r="B46" s="77" t="str">
        <f t="shared" si="2"/>
        <v/>
      </c>
      <c r="C46" s="78" t="str">
        <f t="shared" si="0"/>
        <v/>
      </c>
      <c r="D46" s="176"/>
      <c r="E46" s="176"/>
      <c r="F46" s="177"/>
      <c r="G46" s="181"/>
      <c r="H46" s="178"/>
    </row>
    <row r="47" spans="1:8" ht="63" customHeight="1" x14ac:dyDescent="0.25">
      <c r="A47" s="76" t="str">
        <f t="shared" si="1"/>
        <v/>
      </c>
      <c r="B47" s="77" t="str">
        <f t="shared" si="2"/>
        <v/>
      </c>
      <c r="C47" s="78" t="str">
        <f t="shared" si="0"/>
        <v/>
      </c>
      <c r="D47" s="176"/>
      <c r="E47" s="176"/>
      <c r="F47" s="177"/>
      <c r="G47" s="181"/>
      <c r="H47" s="178"/>
    </row>
    <row r="48" spans="1:8" ht="63" customHeight="1" x14ac:dyDescent="0.25">
      <c r="A48" s="76" t="str">
        <f t="shared" si="1"/>
        <v/>
      </c>
      <c r="B48" s="77" t="str">
        <f t="shared" si="2"/>
        <v/>
      </c>
      <c r="C48" s="78" t="str">
        <f t="shared" si="0"/>
        <v/>
      </c>
      <c r="D48" s="176"/>
      <c r="E48" s="176"/>
      <c r="F48" s="177"/>
      <c r="G48" s="181"/>
      <c r="H48" s="178"/>
    </row>
    <row r="49" spans="1:8" ht="63" customHeight="1" x14ac:dyDescent="0.25">
      <c r="A49" s="76" t="str">
        <f t="shared" si="1"/>
        <v/>
      </c>
      <c r="B49" s="77" t="str">
        <f t="shared" si="2"/>
        <v/>
      </c>
      <c r="C49" s="78" t="str">
        <f t="shared" si="0"/>
        <v/>
      </c>
      <c r="D49" s="176"/>
      <c r="E49" s="176"/>
      <c r="F49" s="177"/>
      <c r="G49" s="181"/>
      <c r="H49" s="178"/>
    </row>
    <row r="50" spans="1:8" ht="63" customHeight="1" x14ac:dyDescent="0.25">
      <c r="A50" s="76" t="str">
        <f t="shared" si="1"/>
        <v/>
      </c>
      <c r="B50" s="77" t="str">
        <f t="shared" si="2"/>
        <v/>
      </c>
      <c r="C50" s="78" t="str">
        <f t="shared" si="0"/>
        <v/>
      </c>
      <c r="D50" s="176"/>
      <c r="E50" s="176"/>
      <c r="F50" s="177"/>
      <c r="G50" s="181"/>
      <c r="H50" s="178"/>
    </row>
  </sheetData>
  <sheetProtection password="CC74" sheet="1" objects="1" scenarios="1" insertHyperlinks="0"/>
  <mergeCells count="3">
    <mergeCell ref="F1:F3"/>
    <mergeCell ref="G2:H3"/>
    <mergeCell ref="A3:E3"/>
  </mergeCells>
  <conditionalFormatting sqref="G19">
    <cfRule type="cellIs" dxfId="124" priority="2" operator="equal">
      <formula>0</formula>
    </cfRule>
  </conditionalFormatting>
  <dataValidations count="3">
    <dataValidation type="list" allowBlank="1" showInputMessage="1" showErrorMessage="1" sqref="D5:D50" xr:uid="{00000000-0002-0000-0F00-000000000000}">
      <formula1>Autori</formula1>
    </dataValidation>
    <dataValidation type="list" allowBlank="1" showInputMessage="1" showErrorMessage="1" sqref="E5:E50" xr:uid="{00000000-0002-0000-0F00-000001000000}">
      <formula1>AnFI</formula1>
    </dataValidation>
    <dataValidation type="list" errorStyle="warning" allowBlank="1" showInputMessage="1" showErrorMessage="1" sqref="F5:F50" xr:uid="{00000000-0002-0000-0F00-000002000000}">
      <formula1>bpatrue</formula1>
    </dataValidation>
  </dataValidations>
  <pageMargins left="0.7" right="0.7" top="0.75" bottom="0.75" header="0.3" footer="0.3"/>
  <pageSetup paperSize="9"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sheetPr>
  <dimension ref="A1:E50"/>
  <sheetViews>
    <sheetView zoomScale="80" zoomScaleNormal="80" workbookViewId="0">
      <pane ySplit="4" topLeftCell="A5" activePane="bottomLeft" state="frozen"/>
      <selection activeCell="G1" sqref="G1:G3"/>
      <selection pane="bottomLeft" activeCell="D1" sqref="D1:D3"/>
    </sheetView>
  </sheetViews>
  <sheetFormatPr defaultRowHeight="15" x14ac:dyDescent="0.25"/>
  <cols>
    <col min="1" max="1" width="4" customWidth="1"/>
    <col min="2" max="2" width="6.85546875" customWidth="1"/>
    <col min="3" max="3" width="49.140625" customWidth="1"/>
    <col min="4" max="4" width="24.140625" customWidth="1"/>
    <col min="5" max="5" width="84.7109375" customWidth="1"/>
  </cols>
  <sheetData>
    <row r="1" spans="1:5" ht="15.75" customHeight="1" x14ac:dyDescent="0.25">
      <c r="A1" s="102" t="str">
        <f>FisaAutoevaluare!A1</f>
        <v>Universitatea SPIRU HARET - 
Anul universitar 2021-2022</v>
      </c>
      <c r="B1" s="102"/>
      <c r="C1" s="102"/>
      <c r="D1" s="669" t="str">
        <f>HYPERLINK("#FisaAutoevaluare!D67","Inapoi in Fisa B")</f>
        <v>Inapoi in Fisa B</v>
      </c>
      <c r="E1" s="193" t="str">
        <f>FisaAutoevaluare!B55</f>
        <v>Activități desfășurate la nivel de facultate</v>
      </c>
    </row>
    <row r="2" spans="1:5" ht="15.75" customHeight="1" x14ac:dyDescent="0.25">
      <c r="A2" s="102">
        <f>FisaAutoevaluare!D2</f>
        <v>0</v>
      </c>
      <c r="B2" s="102"/>
      <c r="C2" s="102"/>
      <c r="D2" s="670"/>
      <c r="E2" s="672" t="str">
        <f>FisaAutoevaluare!D67</f>
        <v>Responsabil pentru actualizarea secțiunii web a site-ului facultății (inclusiv în limbi străine) (1/ facultate).</v>
      </c>
    </row>
    <row r="3" spans="1:5" x14ac:dyDescent="0.25">
      <c r="A3" s="676" t="str">
        <f>IF(FisaAutoevaluare!D3="","?",FisaAutoevaluare!D3)</f>
        <v>?</v>
      </c>
      <c r="B3" s="676"/>
      <c r="C3" s="676"/>
      <c r="D3" s="671"/>
      <c r="E3" s="673"/>
    </row>
    <row r="4" spans="1:5" s="43" customFormat="1" ht="30" x14ac:dyDescent="0.25">
      <c r="A4" s="74" t="s">
        <v>1962</v>
      </c>
      <c r="B4" s="75" t="s">
        <v>1963</v>
      </c>
      <c r="C4" s="75" t="s">
        <v>2277</v>
      </c>
      <c r="D4" s="679" t="s">
        <v>2584</v>
      </c>
      <c r="E4" s="680"/>
    </row>
    <row r="5" spans="1:5" ht="63" customHeight="1" x14ac:dyDescent="0.25">
      <c r="A5" s="76" t="str">
        <f>IF(B5="","",ROW()-4)</f>
        <v/>
      </c>
      <c r="B5" s="77" t="str">
        <f>IF(C5&lt;&gt;"","B11","")</f>
        <v/>
      </c>
      <c r="C5" s="78" t="str">
        <f>IF(OR(D5&lt;&gt;""),PROPER(A$3),"")</f>
        <v/>
      </c>
      <c r="D5" s="677"/>
      <c r="E5" s="678"/>
    </row>
    <row r="6" spans="1:5" ht="63" customHeight="1" x14ac:dyDescent="0.25">
      <c r="A6" s="76" t="str">
        <f t="shared" ref="A6:A50" si="0">IF(B6="","",ROW()-4)</f>
        <v/>
      </c>
      <c r="B6" s="77" t="str">
        <f t="shared" ref="B6:B50" si="1">IF(C6&lt;&gt;"","B11","")</f>
        <v/>
      </c>
      <c r="C6" s="78" t="str">
        <f t="shared" ref="C6:C50" si="2">IF(OR(D6&lt;&gt;""),PROPER(A$3),"")</f>
        <v/>
      </c>
      <c r="D6" s="677"/>
      <c r="E6" s="678"/>
    </row>
    <row r="7" spans="1:5" ht="63" customHeight="1" x14ac:dyDescent="0.25">
      <c r="A7" s="76" t="str">
        <f t="shared" si="0"/>
        <v/>
      </c>
      <c r="B7" s="77" t="str">
        <f t="shared" si="1"/>
        <v/>
      </c>
      <c r="C7" s="78" t="str">
        <f t="shared" si="2"/>
        <v/>
      </c>
      <c r="D7" s="677"/>
      <c r="E7" s="678"/>
    </row>
    <row r="8" spans="1:5" ht="63" customHeight="1" x14ac:dyDescent="0.25">
      <c r="A8" s="76" t="str">
        <f t="shared" si="0"/>
        <v/>
      </c>
      <c r="B8" s="77" t="str">
        <f t="shared" si="1"/>
        <v/>
      </c>
      <c r="C8" s="78" t="str">
        <f t="shared" si="2"/>
        <v/>
      </c>
      <c r="D8" s="677"/>
      <c r="E8" s="678"/>
    </row>
    <row r="9" spans="1:5" ht="63" customHeight="1" x14ac:dyDescent="0.25">
      <c r="A9" s="76" t="str">
        <f t="shared" si="0"/>
        <v/>
      </c>
      <c r="B9" s="77" t="str">
        <f t="shared" si="1"/>
        <v/>
      </c>
      <c r="C9" s="78" t="str">
        <f t="shared" si="2"/>
        <v/>
      </c>
      <c r="D9" s="677"/>
      <c r="E9" s="678"/>
    </row>
    <row r="10" spans="1:5" ht="63" customHeight="1" x14ac:dyDescent="0.25">
      <c r="A10" s="76" t="str">
        <f t="shared" si="0"/>
        <v/>
      </c>
      <c r="B10" s="77" t="str">
        <f t="shared" si="1"/>
        <v/>
      </c>
      <c r="C10" s="78" t="str">
        <f t="shared" si="2"/>
        <v/>
      </c>
      <c r="D10" s="677"/>
      <c r="E10" s="678"/>
    </row>
    <row r="11" spans="1:5" ht="63" customHeight="1" x14ac:dyDescent="0.25">
      <c r="A11" s="76" t="str">
        <f t="shared" si="0"/>
        <v/>
      </c>
      <c r="B11" s="77" t="str">
        <f t="shared" si="1"/>
        <v/>
      </c>
      <c r="C11" s="78" t="str">
        <f t="shared" si="2"/>
        <v/>
      </c>
      <c r="D11" s="677"/>
      <c r="E11" s="678"/>
    </row>
    <row r="12" spans="1:5" ht="63" customHeight="1" x14ac:dyDescent="0.25">
      <c r="A12" s="76" t="str">
        <f t="shared" si="0"/>
        <v/>
      </c>
      <c r="B12" s="77" t="str">
        <f t="shared" si="1"/>
        <v/>
      </c>
      <c r="C12" s="78" t="str">
        <f t="shared" si="2"/>
        <v/>
      </c>
      <c r="D12" s="677"/>
      <c r="E12" s="678"/>
    </row>
    <row r="13" spans="1:5" ht="63" customHeight="1" x14ac:dyDescent="0.25">
      <c r="A13" s="76" t="str">
        <f t="shared" si="0"/>
        <v/>
      </c>
      <c r="B13" s="77" t="str">
        <f t="shared" si="1"/>
        <v/>
      </c>
      <c r="C13" s="78" t="str">
        <f t="shared" si="2"/>
        <v/>
      </c>
      <c r="D13" s="677"/>
      <c r="E13" s="678"/>
    </row>
    <row r="14" spans="1:5" ht="63" customHeight="1" x14ac:dyDescent="0.25">
      <c r="A14" s="76" t="str">
        <f t="shared" si="0"/>
        <v/>
      </c>
      <c r="B14" s="77" t="str">
        <f t="shared" si="1"/>
        <v/>
      </c>
      <c r="C14" s="78" t="str">
        <f t="shared" si="2"/>
        <v/>
      </c>
      <c r="D14" s="677"/>
      <c r="E14" s="678"/>
    </row>
    <row r="15" spans="1:5" ht="63" customHeight="1" x14ac:dyDescent="0.25">
      <c r="A15" s="76" t="str">
        <f t="shared" si="0"/>
        <v/>
      </c>
      <c r="B15" s="77" t="str">
        <f t="shared" si="1"/>
        <v/>
      </c>
      <c r="C15" s="78" t="str">
        <f t="shared" si="2"/>
        <v/>
      </c>
      <c r="D15" s="677"/>
      <c r="E15" s="678"/>
    </row>
    <row r="16" spans="1:5" ht="63" customHeight="1" x14ac:dyDescent="0.25">
      <c r="A16" s="76" t="str">
        <f t="shared" si="0"/>
        <v/>
      </c>
      <c r="B16" s="77" t="str">
        <f t="shared" si="1"/>
        <v/>
      </c>
      <c r="C16" s="78" t="str">
        <f t="shared" si="2"/>
        <v/>
      </c>
      <c r="D16" s="677"/>
      <c r="E16" s="678"/>
    </row>
    <row r="17" spans="1:5" ht="63" customHeight="1" x14ac:dyDescent="0.25">
      <c r="A17" s="76" t="str">
        <f t="shared" si="0"/>
        <v/>
      </c>
      <c r="B17" s="77" t="str">
        <f t="shared" si="1"/>
        <v/>
      </c>
      <c r="C17" s="78" t="str">
        <f t="shared" si="2"/>
        <v/>
      </c>
      <c r="D17" s="677"/>
      <c r="E17" s="678"/>
    </row>
    <row r="18" spans="1:5" ht="63" customHeight="1" x14ac:dyDescent="0.25">
      <c r="A18" s="76" t="str">
        <f t="shared" si="0"/>
        <v/>
      </c>
      <c r="B18" s="77" t="str">
        <f t="shared" si="1"/>
        <v/>
      </c>
      <c r="C18" s="78" t="str">
        <f t="shared" si="2"/>
        <v/>
      </c>
      <c r="D18" s="677"/>
      <c r="E18" s="678"/>
    </row>
    <row r="19" spans="1:5" ht="63" customHeight="1" x14ac:dyDescent="0.25">
      <c r="A19" s="76" t="str">
        <f t="shared" si="0"/>
        <v/>
      </c>
      <c r="B19" s="77" t="str">
        <f t="shared" si="1"/>
        <v/>
      </c>
      <c r="C19" s="78" t="str">
        <f t="shared" si="2"/>
        <v/>
      </c>
      <c r="D19" s="677"/>
      <c r="E19" s="678"/>
    </row>
    <row r="20" spans="1:5" ht="63" customHeight="1" x14ac:dyDescent="0.25">
      <c r="A20" s="76" t="str">
        <f t="shared" si="0"/>
        <v/>
      </c>
      <c r="B20" s="77" t="str">
        <f t="shared" si="1"/>
        <v/>
      </c>
      <c r="C20" s="78" t="str">
        <f t="shared" si="2"/>
        <v/>
      </c>
      <c r="D20" s="677"/>
      <c r="E20" s="678"/>
    </row>
    <row r="21" spans="1:5" ht="63" customHeight="1" x14ac:dyDescent="0.25">
      <c r="A21" s="76" t="str">
        <f t="shared" si="0"/>
        <v/>
      </c>
      <c r="B21" s="77" t="str">
        <f t="shared" si="1"/>
        <v/>
      </c>
      <c r="C21" s="78" t="str">
        <f t="shared" si="2"/>
        <v/>
      </c>
      <c r="D21" s="677"/>
      <c r="E21" s="678"/>
    </row>
    <row r="22" spans="1:5" ht="63" customHeight="1" x14ac:dyDescent="0.25">
      <c r="A22" s="76" t="str">
        <f t="shared" si="0"/>
        <v/>
      </c>
      <c r="B22" s="77" t="str">
        <f t="shared" si="1"/>
        <v/>
      </c>
      <c r="C22" s="78" t="str">
        <f t="shared" si="2"/>
        <v/>
      </c>
      <c r="D22" s="677"/>
      <c r="E22" s="678"/>
    </row>
    <row r="23" spans="1:5" ht="63" customHeight="1" x14ac:dyDescent="0.25">
      <c r="A23" s="76" t="str">
        <f t="shared" si="0"/>
        <v/>
      </c>
      <c r="B23" s="77" t="str">
        <f t="shared" si="1"/>
        <v/>
      </c>
      <c r="C23" s="78" t="str">
        <f t="shared" si="2"/>
        <v/>
      </c>
      <c r="D23" s="677"/>
      <c r="E23" s="678"/>
    </row>
    <row r="24" spans="1:5" ht="63" customHeight="1" x14ac:dyDescent="0.25">
      <c r="A24" s="76" t="str">
        <f t="shared" si="0"/>
        <v/>
      </c>
      <c r="B24" s="77" t="str">
        <f t="shared" si="1"/>
        <v/>
      </c>
      <c r="C24" s="78" t="str">
        <f t="shared" si="2"/>
        <v/>
      </c>
      <c r="D24" s="677"/>
      <c r="E24" s="678"/>
    </row>
    <row r="25" spans="1:5" ht="63" customHeight="1" x14ac:dyDescent="0.25">
      <c r="A25" s="76" t="str">
        <f t="shared" si="0"/>
        <v/>
      </c>
      <c r="B25" s="77" t="str">
        <f t="shared" si="1"/>
        <v/>
      </c>
      <c r="C25" s="78" t="str">
        <f t="shared" si="2"/>
        <v/>
      </c>
      <c r="D25" s="677"/>
      <c r="E25" s="678"/>
    </row>
    <row r="26" spans="1:5" ht="63" customHeight="1" x14ac:dyDescent="0.25">
      <c r="A26" s="76" t="str">
        <f t="shared" si="0"/>
        <v/>
      </c>
      <c r="B26" s="77" t="str">
        <f t="shared" si="1"/>
        <v/>
      </c>
      <c r="C26" s="78" t="str">
        <f t="shared" si="2"/>
        <v/>
      </c>
      <c r="D26" s="677"/>
      <c r="E26" s="678"/>
    </row>
    <row r="27" spans="1:5" ht="63" customHeight="1" x14ac:dyDescent="0.25">
      <c r="A27" s="76" t="str">
        <f t="shared" si="0"/>
        <v/>
      </c>
      <c r="B27" s="77" t="str">
        <f t="shared" si="1"/>
        <v/>
      </c>
      <c r="C27" s="78" t="str">
        <f t="shared" si="2"/>
        <v/>
      </c>
      <c r="D27" s="677"/>
      <c r="E27" s="678"/>
    </row>
    <row r="28" spans="1:5" ht="63" customHeight="1" x14ac:dyDescent="0.25">
      <c r="A28" s="76" t="str">
        <f t="shared" si="0"/>
        <v/>
      </c>
      <c r="B28" s="77" t="str">
        <f t="shared" si="1"/>
        <v/>
      </c>
      <c r="C28" s="78" t="str">
        <f t="shared" si="2"/>
        <v/>
      </c>
      <c r="D28" s="677"/>
      <c r="E28" s="678"/>
    </row>
    <row r="29" spans="1:5" ht="63" customHeight="1" x14ac:dyDescent="0.25">
      <c r="A29" s="76" t="str">
        <f t="shared" si="0"/>
        <v/>
      </c>
      <c r="B29" s="77" t="str">
        <f t="shared" si="1"/>
        <v/>
      </c>
      <c r="C29" s="78" t="str">
        <f t="shared" si="2"/>
        <v/>
      </c>
      <c r="D29" s="677"/>
      <c r="E29" s="678"/>
    </row>
    <row r="30" spans="1:5" ht="63" customHeight="1" x14ac:dyDescent="0.25">
      <c r="A30" s="76" t="str">
        <f t="shared" si="0"/>
        <v/>
      </c>
      <c r="B30" s="77" t="str">
        <f t="shared" si="1"/>
        <v/>
      </c>
      <c r="C30" s="78" t="str">
        <f t="shared" si="2"/>
        <v/>
      </c>
      <c r="D30" s="677"/>
      <c r="E30" s="678"/>
    </row>
    <row r="31" spans="1:5" ht="63" customHeight="1" x14ac:dyDescent="0.25">
      <c r="A31" s="76" t="str">
        <f t="shared" si="0"/>
        <v/>
      </c>
      <c r="B31" s="77" t="str">
        <f t="shared" si="1"/>
        <v/>
      </c>
      <c r="C31" s="78" t="str">
        <f t="shared" si="2"/>
        <v/>
      </c>
      <c r="D31" s="677"/>
      <c r="E31" s="678"/>
    </row>
    <row r="32" spans="1:5" ht="63" customHeight="1" x14ac:dyDescent="0.25">
      <c r="A32" s="76" t="str">
        <f t="shared" si="0"/>
        <v/>
      </c>
      <c r="B32" s="77" t="str">
        <f t="shared" si="1"/>
        <v/>
      </c>
      <c r="C32" s="78" t="str">
        <f t="shared" si="2"/>
        <v/>
      </c>
      <c r="D32" s="677"/>
      <c r="E32" s="678"/>
    </row>
    <row r="33" spans="1:5" ht="63" customHeight="1" x14ac:dyDescent="0.25">
      <c r="A33" s="76" t="str">
        <f t="shared" si="0"/>
        <v/>
      </c>
      <c r="B33" s="77" t="str">
        <f t="shared" si="1"/>
        <v/>
      </c>
      <c r="C33" s="78" t="str">
        <f t="shared" si="2"/>
        <v/>
      </c>
      <c r="D33" s="677"/>
      <c r="E33" s="678"/>
    </row>
    <row r="34" spans="1:5" ht="63" customHeight="1" x14ac:dyDescent="0.25">
      <c r="A34" s="76" t="str">
        <f t="shared" si="0"/>
        <v/>
      </c>
      <c r="B34" s="77" t="str">
        <f t="shared" si="1"/>
        <v/>
      </c>
      <c r="C34" s="78" t="str">
        <f t="shared" si="2"/>
        <v/>
      </c>
      <c r="D34" s="677"/>
      <c r="E34" s="678"/>
    </row>
    <row r="35" spans="1:5" ht="63" customHeight="1" x14ac:dyDescent="0.25">
      <c r="A35" s="76" t="str">
        <f t="shared" si="0"/>
        <v/>
      </c>
      <c r="B35" s="77" t="str">
        <f t="shared" si="1"/>
        <v/>
      </c>
      <c r="C35" s="78" t="str">
        <f t="shared" si="2"/>
        <v/>
      </c>
      <c r="D35" s="677"/>
      <c r="E35" s="678"/>
    </row>
    <row r="36" spans="1:5" ht="63" customHeight="1" x14ac:dyDescent="0.25">
      <c r="A36" s="76" t="str">
        <f t="shared" si="0"/>
        <v/>
      </c>
      <c r="B36" s="77" t="str">
        <f t="shared" si="1"/>
        <v/>
      </c>
      <c r="C36" s="78" t="str">
        <f t="shared" si="2"/>
        <v/>
      </c>
      <c r="D36" s="677"/>
      <c r="E36" s="678"/>
    </row>
    <row r="37" spans="1:5" ht="63" customHeight="1" x14ac:dyDescent="0.25">
      <c r="A37" s="76" t="str">
        <f t="shared" si="0"/>
        <v/>
      </c>
      <c r="B37" s="77" t="str">
        <f t="shared" si="1"/>
        <v/>
      </c>
      <c r="C37" s="78" t="str">
        <f t="shared" si="2"/>
        <v/>
      </c>
      <c r="D37" s="677"/>
      <c r="E37" s="678"/>
    </row>
    <row r="38" spans="1:5" ht="63" customHeight="1" x14ac:dyDescent="0.25">
      <c r="A38" s="76" t="str">
        <f t="shared" si="0"/>
        <v/>
      </c>
      <c r="B38" s="77" t="str">
        <f t="shared" si="1"/>
        <v/>
      </c>
      <c r="C38" s="78" t="str">
        <f t="shared" si="2"/>
        <v/>
      </c>
      <c r="D38" s="677"/>
      <c r="E38" s="678"/>
    </row>
    <row r="39" spans="1:5" ht="63" customHeight="1" x14ac:dyDescent="0.25">
      <c r="A39" s="76" t="str">
        <f t="shared" si="0"/>
        <v/>
      </c>
      <c r="B39" s="77" t="str">
        <f t="shared" si="1"/>
        <v/>
      </c>
      <c r="C39" s="78" t="str">
        <f t="shared" si="2"/>
        <v/>
      </c>
      <c r="D39" s="677"/>
      <c r="E39" s="678"/>
    </row>
    <row r="40" spans="1:5" ht="63" customHeight="1" x14ac:dyDescent="0.25">
      <c r="A40" s="76" t="str">
        <f t="shared" si="0"/>
        <v/>
      </c>
      <c r="B40" s="77" t="str">
        <f t="shared" si="1"/>
        <v/>
      </c>
      <c r="C40" s="78" t="str">
        <f t="shared" si="2"/>
        <v/>
      </c>
      <c r="D40" s="677"/>
      <c r="E40" s="678"/>
    </row>
    <row r="41" spans="1:5" ht="63" customHeight="1" x14ac:dyDescent="0.25">
      <c r="A41" s="76" t="str">
        <f t="shared" si="0"/>
        <v/>
      </c>
      <c r="B41" s="77" t="str">
        <f t="shared" si="1"/>
        <v/>
      </c>
      <c r="C41" s="78" t="str">
        <f t="shared" si="2"/>
        <v/>
      </c>
      <c r="D41" s="677"/>
      <c r="E41" s="678"/>
    </row>
    <row r="42" spans="1:5" ht="63" customHeight="1" x14ac:dyDescent="0.25">
      <c r="A42" s="76" t="str">
        <f t="shared" si="0"/>
        <v/>
      </c>
      <c r="B42" s="77" t="str">
        <f t="shared" si="1"/>
        <v/>
      </c>
      <c r="C42" s="78" t="str">
        <f t="shared" si="2"/>
        <v/>
      </c>
      <c r="D42" s="677"/>
      <c r="E42" s="678"/>
    </row>
    <row r="43" spans="1:5" ht="63" customHeight="1" x14ac:dyDescent="0.25">
      <c r="A43" s="76" t="str">
        <f t="shared" si="0"/>
        <v/>
      </c>
      <c r="B43" s="77" t="str">
        <f t="shared" si="1"/>
        <v/>
      </c>
      <c r="C43" s="78" t="str">
        <f t="shared" si="2"/>
        <v/>
      </c>
      <c r="D43" s="677"/>
      <c r="E43" s="678"/>
    </row>
    <row r="44" spans="1:5" ht="63" customHeight="1" x14ac:dyDescent="0.25">
      <c r="A44" s="76" t="str">
        <f t="shared" si="0"/>
        <v/>
      </c>
      <c r="B44" s="77" t="str">
        <f t="shared" si="1"/>
        <v/>
      </c>
      <c r="C44" s="78" t="str">
        <f t="shared" si="2"/>
        <v/>
      </c>
      <c r="D44" s="677"/>
      <c r="E44" s="678"/>
    </row>
    <row r="45" spans="1:5" ht="63" customHeight="1" x14ac:dyDescent="0.25">
      <c r="A45" s="76" t="str">
        <f t="shared" si="0"/>
        <v/>
      </c>
      <c r="B45" s="77" t="str">
        <f t="shared" si="1"/>
        <v/>
      </c>
      <c r="C45" s="78" t="str">
        <f t="shared" si="2"/>
        <v/>
      </c>
      <c r="D45" s="677"/>
      <c r="E45" s="678"/>
    </row>
    <row r="46" spans="1:5" ht="63" customHeight="1" x14ac:dyDescent="0.25">
      <c r="A46" s="76" t="str">
        <f t="shared" si="0"/>
        <v/>
      </c>
      <c r="B46" s="77" t="str">
        <f t="shared" si="1"/>
        <v/>
      </c>
      <c r="C46" s="78" t="str">
        <f t="shared" si="2"/>
        <v/>
      </c>
      <c r="D46" s="677"/>
      <c r="E46" s="678"/>
    </row>
    <row r="47" spans="1:5" ht="63" customHeight="1" x14ac:dyDescent="0.25">
      <c r="A47" s="76" t="str">
        <f t="shared" si="0"/>
        <v/>
      </c>
      <c r="B47" s="77" t="str">
        <f t="shared" si="1"/>
        <v/>
      </c>
      <c r="C47" s="78" t="str">
        <f t="shared" si="2"/>
        <v/>
      </c>
      <c r="D47" s="677"/>
      <c r="E47" s="678"/>
    </row>
    <row r="48" spans="1:5" ht="63" customHeight="1" x14ac:dyDescent="0.25">
      <c r="A48" s="76" t="str">
        <f t="shared" si="0"/>
        <v/>
      </c>
      <c r="B48" s="77" t="str">
        <f t="shared" si="1"/>
        <v/>
      </c>
      <c r="C48" s="78" t="str">
        <f t="shared" si="2"/>
        <v/>
      </c>
      <c r="D48" s="677"/>
      <c r="E48" s="678"/>
    </row>
    <row r="49" spans="1:5" ht="63" customHeight="1" x14ac:dyDescent="0.25">
      <c r="A49" s="76" t="str">
        <f t="shared" si="0"/>
        <v/>
      </c>
      <c r="B49" s="77" t="str">
        <f t="shared" si="1"/>
        <v/>
      </c>
      <c r="C49" s="78" t="str">
        <f t="shared" si="2"/>
        <v/>
      </c>
      <c r="D49" s="677"/>
      <c r="E49" s="678"/>
    </row>
    <row r="50" spans="1:5" ht="63" customHeight="1" x14ac:dyDescent="0.25">
      <c r="A50" s="76" t="str">
        <f t="shared" si="0"/>
        <v/>
      </c>
      <c r="B50" s="77" t="str">
        <f t="shared" si="1"/>
        <v/>
      </c>
      <c r="C50" s="78" t="str">
        <f t="shared" si="2"/>
        <v/>
      </c>
      <c r="D50" s="677"/>
      <c r="E50" s="678"/>
    </row>
  </sheetData>
  <sheetProtection password="CC74" sheet="1" objects="1" scenarios="1" insertHyperlinks="0"/>
  <mergeCells count="50">
    <mergeCell ref="D49:E49"/>
    <mergeCell ref="D50:E50"/>
    <mergeCell ref="D43:E43"/>
    <mergeCell ref="D44:E44"/>
    <mergeCell ref="D45:E45"/>
    <mergeCell ref="D46:E46"/>
    <mergeCell ref="D47:E47"/>
    <mergeCell ref="D48:E48"/>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D7:E7"/>
    <mergeCell ref="D8:E8"/>
    <mergeCell ref="D9:E9"/>
    <mergeCell ref="D10:E10"/>
    <mergeCell ref="D11:E11"/>
    <mergeCell ref="D12:E12"/>
    <mergeCell ref="D13:E13"/>
    <mergeCell ref="D14:E14"/>
    <mergeCell ref="D15:E15"/>
    <mergeCell ref="D16:E16"/>
    <mergeCell ref="D17:E17"/>
    <mergeCell ref="D6:E6"/>
    <mergeCell ref="D1:D3"/>
    <mergeCell ref="E2:E3"/>
    <mergeCell ref="A3:C3"/>
    <mergeCell ref="D4:E4"/>
    <mergeCell ref="D5:E5"/>
  </mergeCells>
  <pageMargins left="0.7" right="0.7" top="0.75" bottom="0.75" header="0.3" footer="0.3"/>
  <pageSetup paperSize="9"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79998168889431442"/>
  </sheetPr>
  <dimension ref="A1:H50"/>
  <sheetViews>
    <sheetView zoomScale="80" zoomScaleNormal="80" workbookViewId="0">
      <pane ySplit="4" topLeftCell="A5" activePane="bottomLeft" state="frozen"/>
      <selection activeCell="G1" sqref="G1:G3"/>
      <selection pane="bottomLeft" activeCell="G1" sqref="G1:G3"/>
    </sheetView>
  </sheetViews>
  <sheetFormatPr defaultRowHeight="15" x14ac:dyDescent="0.25"/>
  <cols>
    <col min="1" max="1" width="4" customWidth="1"/>
    <col min="2" max="2" width="6.85546875" customWidth="1"/>
    <col min="3" max="3" width="21.140625" customWidth="1"/>
    <col min="4" max="4" width="10.28515625" customWidth="1"/>
    <col min="5" max="5" width="19.85546875" customWidth="1"/>
    <col min="6" max="6" width="19.42578125" customWidth="1"/>
    <col min="7" max="7" width="37.7109375" customWidth="1"/>
    <col min="8" max="8" width="90.85546875" customWidth="1"/>
  </cols>
  <sheetData>
    <row r="1" spans="1:8" ht="15.75" customHeight="1" x14ac:dyDescent="0.25">
      <c r="A1" s="102" t="str">
        <f>FisaAutoevaluare!A1</f>
        <v>Universitatea SPIRU HARET - 
Anul universitar 2021-2022</v>
      </c>
      <c r="B1" s="102"/>
      <c r="C1" s="102"/>
      <c r="D1" s="102"/>
      <c r="E1" s="102"/>
      <c r="F1" s="102"/>
      <c r="G1" s="669" t="str">
        <f>HYPERLINK("#FisaAutoevaluare!D71","Inapoi in Fisa B")</f>
        <v>Inapoi in Fisa B</v>
      </c>
      <c r="H1" s="193" t="str">
        <f>FisaAutoevaluare!B55</f>
        <v>Activități desfășurate la nivel de facultate</v>
      </c>
    </row>
    <row r="2" spans="1:8" ht="15.75" customHeight="1" x14ac:dyDescent="0.25">
      <c r="A2" s="102">
        <f>FisaAutoevaluare!D2</f>
        <v>0</v>
      </c>
      <c r="B2" s="102"/>
      <c r="C2" s="102"/>
      <c r="D2" s="102"/>
      <c r="E2" s="102"/>
      <c r="F2" s="102"/>
      <c r="G2" s="670"/>
      <c r="H2" s="672" t="str">
        <f>FisaAutoevaluare!D71</f>
        <v>Responsabil cu actualizarea/ configurarea testelor pe platforma e-learning pentru facultate (1/ program de studiu/ sesiune de examene/ licență/ disertație/ admitere).</v>
      </c>
    </row>
    <row r="3" spans="1:8" ht="18" customHeight="1" x14ac:dyDescent="0.25">
      <c r="A3" s="676" t="str">
        <f>IF(FisaAutoevaluare!D3="","?",FisaAutoevaluare!D3)</f>
        <v>?</v>
      </c>
      <c r="B3" s="676"/>
      <c r="C3" s="676"/>
      <c r="D3" s="676"/>
      <c r="E3" s="676"/>
      <c r="F3" s="103"/>
      <c r="G3" s="671"/>
      <c r="H3" s="673"/>
    </row>
    <row r="4" spans="1:8" s="43" customFormat="1" ht="30" x14ac:dyDescent="0.25">
      <c r="A4" s="74" t="s">
        <v>1962</v>
      </c>
      <c r="B4" s="75" t="s">
        <v>1963</v>
      </c>
      <c r="C4" s="75" t="s">
        <v>2277</v>
      </c>
      <c r="D4" s="211" t="s">
        <v>2391</v>
      </c>
      <c r="E4" s="211" t="s">
        <v>2078</v>
      </c>
      <c r="F4" s="212" t="s">
        <v>2310</v>
      </c>
      <c r="G4" s="212" t="s">
        <v>2396</v>
      </c>
      <c r="H4" s="212" t="s">
        <v>2584</v>
      </c>
    </row>
    <row r="5" spans="1:8" ht="63" customHeight="1" x14ac:dyDescent="0.25">
      <c r="A5" s="76" t="str">
        <f>IF(B5="","",ROW()-4)</f>
        <v/>
      </c>
      <c r="B5" s="77" t="str">
        <f>IF(AND(C5&lt;&gt;"",D5&lt;&gt;"",E5&lt;&gt;"",F5&lt;&gt;"",G5&lt;&gt;"",H5&lt;&gt;""),"B12","")</f>
        <v/>
      </c>
      <c r="C5" s="78" t="str">
        <f>IF(OR(G5&lt;&gt;"",H5&lt;&gt;""),PROPER(A$3),"")</f>
        <v/>
      </c>
      <c r="D5" s="176"/>
      <c r="E5" s="176"/>
      <c r="F5" s="177"/>
      <c r="G5" s="177"/>
      <c r="H5" s="178"/>
    </row>
    <row r="6" spans="1:8" ht="63" customHeight="1" x14ac:dyDescent="0.25">
      <c r="A6" s="76" t="str">
        <f t="shared" ref="A6:A50" si="0">IF(B6="","",ROW()-4)</f>
        <v/>
      </c>
      <c r="B6" s="77" t="str">
        <f t="shared" ref="B6:B50" si="1">IF(AND(C6&lt;&gt;"",D6&lt;&gt;"",E6&lt;&gt;"",F6&lt;&gt;"",G6&lt;&gt;"",H6&lt;&gt;""),"B12","")</f>
        <v/>
      </c>
      <c r="C6" s="78" t="str">
        <f t="shared" ref="C6:C50" si="2">IF(OR(G6&lt;&gt;"",H6&lt;&gt;""),PROPER(A$3),"")</f>
        <v/>
      </c>
      <c r="D6" s="176"/>
      <c r="E6" s="176"/>
      <c r="F6" s="177"/>
      <c r="G6" s="177"/>
      <c r="H6" s="178"/>
    </row>
    <row r="7" spans="1:8" ht="63" customHeight="1" x14ac:dyDescent="0.25">
      <c r="A7" s="76" t="str">
        <f t="shared" si="0"/>
        <v/>
      </c>
      <c r="B7" s="77" t="str">
        <f t="shared" si="1"/>
        <v/>
      </c>
      <c r="C7" s="78" t="str">
        <f t="shared" si="2"/>
        <v/>
      </c>
      <c r="D7" s="176"/>
      <c r="E7" s="176"/>
      <c r="F7" s="177"/>
      <c r="G7" s="177"/>
      <c r="H7" s="178"/>
    </row>
    <row r="8" spans="1:8" ht="63" customHeight="1" x14ac:dyDescent="0.25">
      <c r="A8" s="76" t="str">
        <f t="shared" si="0"/>
        <v/>
      </c>
      <c r="B8" s="77" t="str">
        <f t="shared" si="1"/>
        <v/>
      </c>
      <c r="C8" s="78" t="str">
        <f t="shared" si="2"/>
        <v/>
      </c>
      <c r="D8" s="176"/>
      <c r="E8" s="176"/>
      <c r="F8" s="177"/>
      <c r="G8" s="177"/>
      <c r="H8" s="178"/>
    </row>
    <row r="9" spans="1:8" ht="63" customHeight="1" x14ac:dyDescent="0.25">
      <c r="A9" s="76" t="str">
        <f t="shared" si="0"/>
        <v/>
      </c>
      <c r="B9" s="77" t="str">
        <f t="shared" si="1"/>
        <v/>
      </c>
      <c r="C9" s="78" t="str">
        <f t="shared" si="2"/>
        <v/>
      </c>
      <c r="D9" s="176"/>
      <c r="E9" s="176"/>
      <c r="F9" s="177"/>
      <c r="G9" s="177"/>
      <c r="H9" s="180"/>
    </row>
    <row r="10" spans="1:8" ht="63" customHeight="1" x14ac:dyDescent="0.25">
      <c r="A10" s="76" t="str">
        <f t="shared" si="0"/>
        <v/>
      </c>
      <c r="B10" s="77" t="str">
        <f t="shared" si="1"/>
        <v/>
      </c>
      <c r="C10" s="78" t="str">
        <f t="shared" si="2"/>
        <v/>
      </c>
      <c r="D10" s="176"/>
      <c r="E10" s="176"/>
      <c r="F10" s="177"/>
      <c r="G10" s="177"/>
      <c r="H10" s="180"/>
    </row>
    <row r="11" spans="1:8" ht="63" customHeight="1" x14ac:dyDescent="0.25">
      <c r="A11" s="76" t="str">
        <f t="shared" si="0"/>
        <v/>
      </c>
      <c r="B11" s="77" t="str">
        <f t="shared" si="1"/>
        <v/>
      </c>
      <c r="C11" s="78" t="str">
        <f t="shared" si="2"/>
        <v/>
      </c>
      <c r="D11" s="176"/>
      <c r="E11" s="176"/>
      <c r="F11" s="177"/>
      <c r="G11" s="177"/>
      <c r="H11" s="179"/>
    </row>
    <row r="12" spans="1:8" ht="63" customHeight="1" x14ac:dyDescent="0.25">
      <c r="A12" s="76" t="str">
        <f t="shared" si="0"/>
        <v/>
      </c>
      <c r="B12" s="77" t="str">
        <f t="shared" si="1"/>
        <v/>
      </c>
      <c r="C12" s="78" t="str">
        <f t="shared" si="2"/>
        <v/>
      </c>
      <c r="D12" s="176"/>
      <c r="E12" s="176"/>
      <c r="F12" s="177"/>
      <c r="G12" s="177"/>
      <c r="H12" s="180"/>
    </row>
    <row r="13" spans="1:8" ht="63" customHeight="1" x14ac:dyDescent="0.25">
      <c r="A13" s="76" t="str">
        <f t="shared" si="0"/>
        <v/>
      </c>
      <c r="B13" s="77" t="str">
        <f t="shared" si="1"/>
        <v/>
      </c>
      <c r="C13" s="78" t="str">
        <f t="shared" si="2"/>
        <v/>
      </c>
      <c r="D13" s="176"/>
      <c r="E13" s="176"/>
      <c r="F13" s="177"/>
      <c r="G13" s="177"/>
      <c r="H13" s="180"/>
    </row>
    <row r="14" spans="1:8" ht="63" customHeight="1" x14ac:dyDescent="0.25">
      <c r="A14" s="76" t="str">
        <f t="shared" si="0"/>
        <v/>
      </c>
      <c r="B14" s="77" t="str">
        <f t="shared" si="1"/>
        <v/>
      </c>
      <c r="C14" s="78" t="str">
        <f t="shared" si="2"/>
        <v/>
      </c>
      <c r="D14" s="176"/>
      <c r="E14" s="176"/>
      <c r="F14" s="177"/>
      <c r="G14" s="177"/>
      <c r="H14" s="180"/>
    </row>
    <row r="15" spans="1:8" ht="63" customHeight="1" x14ac:dyDescent="0.25">
      <c r="A15" s="76" t="str">
        <f t="shared" si="0"/>
        <v/>
      </c>
      <c r="B15" s="77" t="str">
        <f t="shared" si="1"/>
        <v/>
      </c>
      <c r="C15" s="78" t="str">
        <f t="shared" si="2"/>
        <v/>
      </c>
      <c r="D15" s="176"/>
      <c r="E15" s="176"/>
      <c r="F15" s="177"/>
      <c r="G15" s="177"/>
      <c r="H15" s="180"/>
    </row>
    <row r="16" spans="1:8" ht="63" customHeight="1" x14ac:dyDescent="0.25">
      <c r="A16" s="76" t="str">
        <f t="shared" si="0"/>
        <v/>
      </c>
      <c r="B16" s="77" t="str">
        <f t="shared" si="1"/>
        <v/>
      </c>
      <c r="C16" s="78" t="str">
        <f t="shared" si="2"/>
        <v/>
      </c>
      <c r="D16" s="176"/>
      <c r="E16" s="176"/>
      <c r="F16" s="177"/>
      <c r="G16" s="177"/>
      <c r="H16" s="180"/>
    </row>
    <row r="17" spans="1:8" ht="63" customHeight="1" x14ac:dyDescent="0.25">
      <c r="A17" s="76" t="str">
        <f t="shared" si="0"/>
        <v/>
      </c>
      <c r="B17" s="77" t="str">
        <f t="shared" si="1"/>
        <v/>
      </c>
      <c r="C17" s="78" t="str">
        <f t="shared" si="2"/>
        <v/>
      </c>
      <c r="D17" s="176"/>
      <c r="E17" s="176"/>
      <c r="F17" s="177"/>
      <c r="G17" s="177"/>
      <c r="H17" s="180"/>
    </row>
    <row r="18" spans="1:8" ht="63" customHeight="1" x14ac:dyDescent="0.25">
      <c r="A18" s="76" t="str">
        <f t="shared" si="0"/>
        <v/>
      </c>
      <c r="B18" s="77" t="str">
        <f t="shared" si="1"/>
        <v/>
      </c>
      <c r="C18" s="78" t="str">
        <f t="shared" si="2"/>
        <v/>
      </c>
      <c r="D18" s="176"/>
      <c r="E18" s="176"/>
      <c r="F18" s="177"/>
      <c r="G18" s="177"/>
      <c r="H18" s="180"/>
    </row>
    <row r="19" spans="1:8" ht="63" customHeight="1" x14ac:dyDescent="0.25">
      <c r="A19" s="76" t="str">
        <f t="shared" si="0"/>
        <v/>
      </c>
      <c r="B19" s="77" t="str">
        <f t="shared" si="1"/>
        <v/>
      </c>
      <c r="C19" s="78" t="str">
        <f t="shared" si="2"/>
        <v/>
      </c>
      <c r="D19" s="176"/>
      <c r="E19" s="176"/>
      <c r="F19" s="177"/>
      <c r="G19" s="177"/>
      <c r="H19" s="180"/>
    </row>
    <row r="20" spans="1:8" ht="63" customHeight="1" x14ac:dyDescent="0.25">
      <c r="A20" s="76" t="str">
        <f t="shared" si="0"/>
        <v/>
      </c>
      <c r="B20" s="77" t="str">
        <f t="shared" si="1"/>
        <v/>
      </c>
      <c r="C20" s="78" t="str">
        <f t="shared" si="2"/>
        <v/>
      </c>
      <c r="D20" s="176"/>
      <c r="E20" s="176"/>
      <c r="F20" s="177"/>
      <c r="G20" s="177"/>
      <c r="H20" s="180"/>
    </row>
    <row r="21" spans="1:8" ht="63" customHeight="1" x14ac:dyDescent="0.25">
      <c r="A21" s="76" t="str">
        <f t="shared" si="0"/>
        <v/>
      </c>
      <c r="B21" s="77" t="str">
        <f t="shared" si="1"/>
        <v/>
      </c>
      <c r="C21" s="78" t="str">
        <f t="shared" si="2"/>
        <v/>
      </c>
      <c r="D21" s="176"/>
      <c r="E21" s="176"/>
      <c r="F21" s="177"/>
      <c r="G21" s="177"/>
      <c r="H21" s="181"/>
    </row>
    <row r="22" spans="1:8" ht="63" customHeight="1" x14ac:dyDescent="0.25">
      <c r="A22" s="76" t="str">
        <f t="shared" si="0"/>
        <v/>
      </c>
      <c r="B22" s="77" t="str">
        <f t="shared" si="1"/>
        <v/>
      </c>
      <c r="C22" s="78" t="str">
        <f t="shared" si="2"/>
        <v/>
      </c>
      <c r="D22" s="176"/>
      <c r="E22" s="176"/>
      <c r="F22" s="177"/>
      <c r="G22" s="177"/>
      <c r="H22" s="181"/>
    </row>
    <row r="23" spans="1:8" ht="63" customHeight="1" x14ac:dyDescent="0.25">
      <c r="A23" s="76" t="str">
        <f t="shared" si="0"/>
        <v/>
      </c>
      <c r="B23" s="77" t="str">
        <f t="shared" si="1"/>
        <v/>
      </c>
      <c r="C23" s="78" t="str">
        <f t="shared" si="2"/>
        <v/>
      </c>
      <c r="D23" s="176"/>
      <c r="E23" s="176"/>
      <c r="F23" s="177"/>
      <c r="G23" s="177"/>
      <c r="H23" s="181"/>
    </row>
    <row r="24" spans="1:8" ht="63" customHeight="1" x14ac:dyDescent="0.25">
      <c r="A24" s="76" t="str">
        <f t="shared" si="0"/>
        <v/>
      </c>
      <c r="B24" s="77" t="str">
        <f t="shared" si="1"/>
        <v/>
      </c>
      <c r="C24" s="78" t="str">
        <f t="shared" si="2"/>
        <v/>
      </c>
      <c r="D24" s="176"/>
      <c r="E24" s="176"/>
      <c r="F24" s="177"/>
      <c r="G24" s="177"/>
      <c r="H24" s="181"/>
    </row>
    <row r="25" spans="1:8" ht="63" customHeight="1" x14ac:dyDescent="0.25">
      <c r="A25" s="76" t="str">
        <f t="shared" si="0"/>
        <v/>
      </c>
      <c r="B25" s="77" t="str">
        <f t="shared" si="1"/>
        <v/>
      </c>
      <c r="C25" s="78" t="str">
        <f t="shared" si="2"/>
        <v/>
      </c>
      <c r="D25" s="176"/>
      <c r="E25" s="176"/>
      <c r="F25" s="177"/>
      <c r="G25" s="177"/>
      <c r="H25" s="181"/>
    </row>
    <row r="26" spans="1:8" ht="63" customHeight="1" x14ac:dyDescent="0.25">
      <c r="A26" s="76" t="str">
        <f t="shared" si="0"/>
        <v/>
      </c>
      <c r="B26" s="77" t="str">
        <f t="shared" si="1"/>
        <v/>
      </c>
      <c r="C26" s="78" t="str">
        <f t="shared" si="2"/>
        <v/>
      </c>
      <c r="D26" s="176"/>
      <c r="E26" s="176"/>
      <c r="F26" s="177"/>
      <c r="G26" s="177"/>
      <c r="H26" s="181"/>
    </row>
    <row r="27" spans="1:8" ht="63" customHeight="1" x14ac:dyDescent="0.25">
      <c r="A27" s="76" t="str">
        <f t="shared" si="0"/>
        <v/>
      </c>
      <c r="B27" s="77" t="str">
        <f t="shared" si="1"/>
        <v/>
      </c>
      <c r="C27" s="78" t="str">
        <f t="shared" si="2"/>
        <v/>
      </c>
      <c r="D27" s="176"/>
      <c r="E27" s="176"/>
      <c r="F27" s="177"/>
      <c r="G27" s="177"/>
      <c r="H27" s="181"/>
    </row>
    <row r="28" spans="1:8" ht="63" customHeight="1" x14ac:dyDescent="0.25">
      <c r="A28" s="76" t="str">
        <f t="shared" si="0"/>
        <v/>
      </c>
      <c r="B28" s="77" t="str">
        <f t="shared" si="1"/>
        <v/>
      </c>
      <c r="C28" s="78" t="str">
        <f t="shared" si="2"/>
        <v/>
      </c>
      <c r="D28" s="176"/>
      <c r="E28" s="176"/>
      <c r="F28" s="177"/>
      <c r="G28" s="177"/>
      <c r="H28" s="181"/>
    </row>
    <row r="29" spans="1:8" ht="63" customHeight="1" x14ac:dyDescent="0.25">
      <c r="A29" s="76" t="str">
        <f t="shared" si="0"/>
        <v/>
      </c>
      <c r="B29" s="77" t="str">
        <f t="shared" si="1"/>
        <v/>
      </c>
      <c r="C29" s="78" t="str">
        <f t="shared" si="2"/>
        <v/>
      </c>
      <c r="D29" s="176"/>
      <c r="E29" s="176"/>
      <c r="F29" s="177"/>
      <c r="G29" s="177"/>
      <c r="H29" s="181"/>
    </row>
    <row r="30" spans="1:8" ht="63" customHeight="1" x14ac:dyDescent="0.25">
      <c r="A30" s="76" t="str">
        <f t="shared" si="0"/>
        <v/>
      </c>
      <c r="B30" s="77" t="str">
        <f t="shared" si="1"/>
        <v/>
      </c>
      <c r="C30" s="78" t="str">
        <f t="shared" si="2"/>
        <v/>
      </c>
      <c r="D30" s="176"/>
      <c r="E30" s="176"/>
      <c r="F30" s="177"/>
      <c r="G30" s="177"/>
      <c r="H30" s="181"/>
    </row>
    <row r="31" spans="1:8" ht="63" customHeight="1" x14ac:dyDescent="0.25">
      <c r="A31" s="76" t="str">
        <f t="shared" si="0"/>
        <v/>
      </c>
      <c r="B31" s="77" t="str">
        <f t="shared" si="1"/>
        <v/>
      </c>
      <c r="C31" s="78" t="str">
        <f t="shared" si="2"/>
        <v/>
      </c>
      <c r="D31" s="176"/>
      <c r="E31" s="176"/>
      <c r="F31" s="177"/>
      <c r="G31" s="177"/>
      <c r="H31" s="181"/>
    </row>
    <row r="32" spans="1:8" ht="63" customHeight="1" x14ac:dyDescent="0.25">
      <c r="A32" s="76" t="str">
        <f t="shared" si="0"/>
        <v/>
      </c>
      <c r="B32" s="77" t="str">
        <f t="shared" si="1"/>
        <v/>
      </c>
      <c r="C32" s="78" t="str">
        <f t="shared" si="2"/>
        <v/>
      </c>
      <c r="D32" s="176"/>
      <c r="E32" s="176"/>
      <c r="F32" s="177"/>
      <c r="G32" s="177"/>
      <c r="H32" s="181"/>
    </row>
    <row r="33" spans="1:8" ht="63" customHeight="1" x14ac:dyDescent="0.25">
      <c r="A33" s="76" t="str">
        <f t="shared" si="0"/>
        <v/>
      </c>
      <c r="B33" s="77" t="str">
        <f t="shared" si="1"/>
        <v/>
      </c>
      <c r="C33" s="78" t="str">
        <f t="shared" si="2"/>
        <v/>
      </c>
      <c r="D33" s="176"/>
      <c r="E33" s="176"/>
      <c r="F33" s="177"/>
      <c r="G33" s="177"/>
      <c r="H33" s="181"/>
    </row>
    <row r="34" spans="1:8" ht="63" customHeight="1" x14ac:dyDescent="0.25">
      <c r="A34" s="76" t="str">
        <f t="shared" si="0"/>
        <v/>
      </c>
      <c r="B34" s="77" t="str">
        <f t="shared" si="1"/>
        <v/>
      </c>
      <c r="C34" s="78" t="str">
        <f t="shared" si="2"/>
        <v/>
      </c>
      <c r="D34" s="176"/>
      <c r="E34" s="176"/>
      <c r="F34" s="177"/>
      <c r="G34" s="177"/>
      <c r="H34" s="181"/>
    </row>
    <row r="35" spans="1:8" ht="63" customHeight="1" x14ac:dyDescent="0.25">
      <c r="A35" s="76" t="str">
        <f t="shared" si="0"/>
        <v/>
      </c>
      <c r="B35" s="77" t="str">
        <f t="shared" si="1"/>
        <v/>
      </c>
      <c r="C35" s="78" t="str">
        <f t="shared" si="2"/>
        <v/>
      </c>
      <c r="D35" s="176"/>
      <c r="E35" s="176"/>
      <c r="F35" s="177"/>
      <c r="G35" s="177"/>
      <c r="H35" s="181"/>
    </row>
    <row r="36" spans="1:8" ht="63" customHeight="1" x14ac:dyDescent="0.25">
      <c r="A36" s="76" t="str">
        <f t="shared" si="0"/>
        <v/>
      </c>
      <c r="B36" s="77" t="str">
        <f t="shared" si="1"/>
        <v/>
      </c>
      <c r="C36" s="78" t="str">
        <f t="shared" si="2"/>
        <v/>
      </c>
      <c r="D36" s="176"/>
      <c r="E36" s="176"/>
      <c r="F36" s="177"/>
      <c r="G36" s="177"/>
      <c r="H36" s="181"/>
    </row>
    <row r="37" spans="1:8" ht="63" customHeight="1" x14ac:dyDescent="0.25">
      <c r="A37" s="76" t="str">
        <f t="shared" si="0"/>
        <v/>
      </c>
      <c r="B37" s="77" t="str">
        <f t="shared" si="1"/>
        <v/>
      </c>
      <c r="C37" s="78" t="str">
        <f t="shared" si="2"/>
        <v/>
      </c>
      <c r="D37" s="176"/>
      <c r="E37" s="176"/>
      <c r="F37" s="177"/>
      <c r="G37" s="177"/>
      <c r="H37" s="181"/>
    </row>
    <row r="38" spans="1:8" ht="63" customHeight="1" x14ac:dyDescent="0.25">
      <c r="A38" s="76" t="str">
        <f t="shared" si="0"/>
        <v/>
      </c>
      <c r="B38" s="77" t="str">
        <f t="shared" si="1"/>
        <v/>
      </c>
      <c r="C38" s="78" t="str">
        <f t="shared" si="2"/>
        <v/>
      </c>
      <c r="D38" s="176"/>
      <c r="E38" s="176"/>
      <c r="F38" s="177"/>
      <c r="G38" s="177"/>
      <c r="H38" s="181"/>
    </row>
    <row r="39" spans="1:8" ht="63" customHeight="1" x14ac:dyDescent="0.25">
      <c r="A39" s="76" t="str">
        <f t="shared" si="0"/>
        <v/>
      </c>
      <c r="B39" s="77" t="str">
        <f t="shared" si="1"/>
        <v/>
      </c>
      <c r="C39" s="78" t="str">
        <f t="shared" si="2"/>
        <v/>
      </c>
      <c r="D39" s="176"/>
      <c r="E39" s="176"/>
      <c r="F39" s="177"/>
      <c r="G39" s="177"/>
      <c r="H39" s="181"/>
    </row>
    <row r="40" spans="1:8" ht="63" customHeight="1" x14ac:dyDescent="0.25">
      <c r="A40" s="76" t="str">
        <f t="shared" si="0"/>
        <v/>
      </c>
      <c r="B40" s="77" t="str">
        <f t="shared" si="1"/>
        <v/>
      </c>
      <c r="C40" s="78" t="str">
        <f t="shared" si="2"/>
        <v/>
      </c>
      <c r="D40" s="176"/>
      <c r="E40" s="176"/>
      <c r="F40" s="177"/>
      <c r="G40" s="177"/>
      <c r="H40" s="181"/>
    </row>
    <row r="41" spans="1:8" ht="63" customHeight="1" x14ac:dyDescent="0.25">
      <c r="A41" s="76" t="str">
        <f t="shared" si="0"/>
        <v/>
      </c>
      <c r="B41" s="77" t="str">
        <f t="shared" si="1"/>
        <v/>
      </c>
      <c r="C41" s="78" t="str">
        <f t="shared" si="2"/>
        <v/>
      </c>
      <c r="D41" s="176"/>
      <c r="E41" s="176"/>
      <c r="F41" s="177"/>
      <c r="G41" s="177"/>
      <c r="H41" s="181"/>
    </row>
    <row r="42" spans="1:8" ht="63" customHeight="1" x14ac:dyDescent="0.25">
      <c r="A42" s="76" t="str">
        <f t="shared" si="0"/>
        <v/>
      </c>
      <c r="B42" s="77" t="str">
        <f t="shared" si="1"/>
        <v/>
      </c>
      <c r="C42" s="78" t="str">
        <f t="shared" si="2"/>
        <v/>
      </c>
      <c r="D42" s="176"/>
      <c r="E42" s="176"/>
      <c r="F42" s="177"/>
      <c r="G42" s="177"/>
      <c r="H42" s="181"/>
    </row>
    <row r="43" spans="1:8" ht="63" customHeight="1" x14ac:dyDescent="0.25">
      <c r="A43" s="76" t="str">
        <f t="shared" si="0"/>
        <v/>
      </c>
      <c r="B43" s="77" t="str">
        <f t="shared" si="1"/>
        <v/>
      </c>
      <c r="C43" s="78" t="str">
        <f t="shared" si="2"/>
        <v/>
      </c>
      <c r="D43" s="176"/>
      <c r="E43" s="176"/>
      <c r="F43" s="177"/>
      <c r="G43" s="177"/>
      <c r="H43" s="181"/>
    </row>
    <row r="44" spans="1:8" ht="63" customHeight="1" x14ac:dyDescent="0.25">
      <c r="A44" s="76" t="str">
        <f t="shared" si="0"/>
        <v/>
      </c>
      <c r="B44" s="77" t="str">
        <f t="shared" si="1"/>
        <v/>
      </c>
      <c r="C44" s="78" t="str">
        <f t="shared" si="2"/>
        <v/>
      </c>
      <c r="D44" s="176"/>
      <c r="E44" s="176"/>
      <c r="F44" s="177"/>
      <c r="G44" s="177"/>
      <c r="H44" s="181"/>
    </row>
    <row r="45" spans="1:8" ht="63" customHeight="1" x14ac:dyDescent="0.25">
      <c r="A45" s="76" t="str">
        <f t="shared" si="0"/>
        <v/>
      </c>
      <c r="B45" s="77" t="str">
        <f t="shared" si="1"/>
        <v/>
      </c>
      <c r="C45" s="78" t="str">
        <f t="shared" si="2"/>
        <v/>
      </c>
      <c r="D45" s="176"/>
      <c r="E45" s="176"/>
      <c r="F45" s="177"/>
      <c r="G45" s="177"/>
      <c r="H45" s="181"/>
    </row>
    <row r="46" spans="1:8" ht="63" customHeight="1" x14ac:dyDescent="0.25">
      <c r="A46" s="76" t="str">
        <f t="shared" si="0"/>
        <v/>
      </c>
      <c r="B46" s="77" t="str">
        <f t="shared" si="1"/>
        <v/>
      </c>
      <c r="C46" s="78" t="str">
        <f t="shared" si="2"/>
        <v/>
      </c>
      <c r="D46" s="176"/>
      <c r="E46" s="176"/>
      <c r="F46" s="177"/>
      <c r="G46" s="177"/>
      <c r="H46" s="181"/>
    </row>
    <row r="47" spans="1:8" ht="63" customHeight="1" x14ac:dyDescent="0.25">
      <c r="A47" s="76" t="str">
        <f t="shared" si="0"/>
        <v/>
      </c>
      <c r="B47" s="77" t="str">
        <f t="shared" si="1"/>
        <v/>
      </c>
      <c r="C47" s="78" t="str">
        <f t="shared" si="2"/>
        <v/>
      </c>
      <c r="D47" s="176"/>
      <c r="E47" s="176"/>
      <c r="F47" s="177"/>
      <c r="G47" s="177"/>
      <c r="H47" s="181"/>
    </row>
    <row r="48" spans="1:8" ht="63" customHeight="1" x14ac:dyDescent="0.25">
      <c r="A48" s="76" t="str">
        <f t="shared" si="0"/>
        <v/>
      </c>
      <c r="B48" s="77" t="str">
        <f t="shared" si="1"/>
        <v/>
      </c>
      <c r="C48" s="78" t="str">
        <f t="shared" si="2"/>
        <v/>
      </c>
      <c r="D48" s="176"/>
      <c r="E48" s="176"/>
      <c r="F48" s="177"/>
      <c r="G48" s="177"/>
      <c r="H48" s="181"/>
    </row>
    <row r="49" spans="1:8" ht="63" customHeight="1" x14ac:dyDescent="0.25">
      <c r="A49" s="76" t="str">
        <f t="shared" si="0"/>
        <v/>
      </c>
      <c r="B49" s="77" t="str">
        <f t="shared" si="1"/>
        <v/>
      </c>
      <c r="C49" s="78" t="str">
        <f t="shared" si="2"/>
        <v/>
      </c>
      <c r="D49" s="176"/>
      <c r="E49" s="176"/>
      <c r="F49" s="177"/>
      <c r="G49" s="177"/>
      <c r="H49" s="181"/>
    </row>
    <row r="50" spans="1:8" ht="63" customHeight="1" x14ac:dyDescent="0.25">
      <c r="A50" s="76" t="str">
        <f t="shared" si="0"/>
        <v/>
      </c>
      <c r="B50" s="77" t="str">
        <f t="shared" si="1"/>
        <v/>
      </c>
      <c r="C50" s="78" t="str">
        <f t="shared" si="2"/>
        <v/>
      </c>
      <c r="D50" s="176"/>
      <c r="E50" s="176"/>
      <c r="F50" s="177"/>
      <c r="G50" s="177"/>
      <c r="H50" s="181"/>
    </row>
  </sheetData>
  <sheetProtection password="CC74" sheet="1" objects="1" scenarios="1" insertHyperlinks="0"/>
  <mergeCells count="3">
    <mergeCell ref="G1:G3"/>
    <mergeCell ref="H2:H3"/>
    <mergeCell ref="A3:E3"/>
  </mergeCells>
  <conditionalFormatting sqref="H19">
    <cfRule type="cellIs" dxfId="123" priority="3" operator="equal">
      <formula>0</formula>
    </cfRule>
  </conditionalFormatting>
  <conditionalFormatting sqref="F3">
    <cfRule type="expression" dxfId="122" priority="2">
      <formula>$A$3="?"</formula>
    </cfRule>
  </conditionalFormatting>
  <conditionalFormatting sqref="E5:E50">
    <cfRule type="duplicateValues" dxfId="121" priority="1"/>
  </conditionalFormatting>
  <dataValidations count="4">
    <dataValidation type="list" allowBlank="1" showInputMessage="1" showErrorMessage="1" sqref="D5:D50" xr:uid="{00000000-0002-0000-1100-000000000000}">
      <formula1>Autori</formula1>
    </dataValidation>
    <dataValidation type="list" allowBlank="1" showInputMessage="1" showErrorMessage="1" sqref="E5:E50" xr:uid="{00000000-0002-0000-1100-000001000000}">
      <formula1>bdoisze</formula1>
    </dataValidation>
    <dataValidation type="list" allowBlank="1" showInputMessage="1" showErrorMessage="1" sqref="F5:F50" xr:uid="{00000000-0002-0000-1100-000002000000}">
      <formula1>bdoiszf</formula1>
    </dataValidation>
    <dataValidation type="list" allowBlank="1" showInputMessage="1" showErrorMessage="1" sqref="G5:G50" xr:uid="{00000000-0002-0000-1100-000003000000}">
      <formula1>bdoiszg</formula1>
    </dataValidation>
  </dataValidations>
  <pageMargins left="0.7" right="0.7" top="0.75" bottom="0.75" header="0.3" footer="0.3"/>
  <pageSetup paperSize="9" orientation="portrait"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79998168889431442"/>
  </sheetPr>
  <dimension ref="A1:G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18.85546875" customWidth="1"/>
    <col min="4" max="4" width="10.28515625" customWidth="1"/>
    <col min="5" max="5" width="29.28515625" customWidth="1"/>
    <col min="6" max="6" width="33.140625" customWidth="1"/>
    <col min="7" max="7" width="95.5703125" customWidth="1"/>
  </cols>
  <sheetData>
    <row r="1" spans="1:7" ht="15.75" customHeight="1" x14ac:dyDescent="0.25">
      <c r="A1" s="102" t="str">
        <f>FisaAutoevaluare!A1</f>
        <v>Universitatea SPIRU HARET - 
Anul universitar 2021-2022</v>
      </c>
      <c r="B1" s="102"/>
      <c r="C1" s="102"/>
      <c r="D1" s="102"/>
      <c r="E1" s="102"/>
      <c r="F1" s="669" t="str">
        <f>HYPERLINK("#FisaAutoevaluare!D75","Inapoi in Fisa B")</f>
        <v>Inapoi in Fisa B</v>
      </c>
      <c r="G1" s="193" t="str">
        <f>FisaAutoevaluare!B55</f>
        <v>Activități desfășurate la nivel de facultate</v>
      </c>
    </row>
    <row r="2" spans="1:7" ht="15.75" customHeight="1" x14ac:dyDescent="0.25">
      <c r="A2" s="102">
        <f>FisaAutoevaluare!D2</f>
        <v>0</v>
      </c>
      <c r="B2" s="102"/>
      <c r="C2" s="102"/>
      <c r="D2" s="102"/>
      <c r="E2" s="102"/>
      <c r="F2" s="670"/>
      <c r="G2" s="672" t="str">
        <f>FisaAutoevaluare!D75</f>
        <v>Alte activități didactice auxiliare relevante organizate/ desfășurate cu acordul conducerii facultății și activități administrative reprezentative desfasurate la nivel de facultate, pe baza de programare (elaborare materiale de promovare programe de studii, realizare orare, programare examene în sesiuni de evaluare, permanenta admitere, gestionare relație cu absolvenții - alumni, gestionare relație cu angajatorii, administrare comunicare platforme media - Facebook etc,  acțiuni relevante de promovare pentru admitere, permanență facultate pe an universitar etc.)</v>
      </c>
    </row>
    <row r="3" spans="1:7" ht="36.75" customHeight="1" x14ac:dyDescent="0.25">
      <c r="A3" s="676" t="str">
        <f>IF(FisaAutoevaluare!D3="","?",FisaAutoevaluare!D3)</f>
        <v>?</v>
      </c>
      <c r="B3" s="676"/>
      <c r="C3" s="676"/>
      <c r="D3" s="676"/>
      <c r="E3" s="103"/>
      <c r="F3" s="671"/>
      <c r="G3" s="673"/>
    </row>
    <row r="4" spans="1:7" s="43" customFormat="1" ht="30" x14ac:dyDescent="0.25">
      <c r="A4" s="74" t="s">
        <v>1962</v>
      </c>
      <c r="B4" s="75" t="s">
        <v>1963</v>
      </c>
      <c r="C4" s="75" t="s">
        <v>2277</v>
      </c>
      <c r="D4" s="211" t="s">
        <v>2391</v>
      </c>
      <c r="E4" s="212" t="s">
        <v>2582</v>
      </c>
      <c r="F4" s="212" t="s">
        <v>2345</v>
      </c>
      <c r="G4" s="212" t="s">
        <v>2584</v>
      </c>
    </row>
    <row r="5" spans="1:7" ht="63" customHeight="1" x14ac:dyDescent="0.25">
      <c r="A5" s="76" t="str">
        <f>IF(B5="","",ROW()-4)</f>
        <v/>
      </c>
      <c r="B5" s="77" t="str">
        <f>IF(AND(C5&lt;&gt;"",D5&lt;&gt;"",F5&lt;&gt;""),"B13","")</f>
        <v/>
      </c>
      <c r="C5" s="78" t="str">
        <f>IF(G5&lt;&gt;"",PROPER(A$3),"")</f>
        <v/>
      </c>
      <c r="D5" s="176"/>
      <c r="E5" s="177"/>
      <c r="F5" s="177"/>
      <c r="G5" s="178"/>
    </row>
    <row r="6" spans="1:7" ht="63" customHeight="1" x14ac:dyDescent="0.25">
      <c r="A6" s="76" t="str">
        <f t="shared" ref="A6:A50" si="0">IF(B6="","",ROW()-4)</f>
        <v/>
      </c>
      <c r="B6" s="77" t="str">
        <f t="shared" ref="B6:B50" si="1">IF(AND(C6&lt;&gt;"",D6&lt;&gt;"",F6&lt;&gt;""),"B13","")</f>
        <v/>
      </c>
      <c r="C6" s="78" t="str">
        <f t="shared" ref="C6:C50" si="2">IF(G6&lt;&gt;"",PROPER(A$3),"")</f>
        <v/>
      </c>
      <c r="D6" s="176"/>
      <c r="E6" s="177"/>
      <c r="F6" s="177"/>
      <c r="G6" s="178"/>
    </row>
    <row r="7" spans="1:7" ht="63" customHeight="1" x14ac:dyDescent="0.25">
      <c r="A7" s="76" t="str">
        <f t="shared" si="0"/>
        <v/>
      </c>
      <c r="B7" s="77" t="str">
        <f t="shared" si="1"/>
        <v/>
      </c>
      <c r="C7" s="78" t="str">
        <f t="shared" si="2"/>
        <v/>
      </c>
      <c r="D7" s="176"/>
      <c r="E7" s="177"/>
      <c r="F7" s="177"/>
      <c r="G7" s="178"/>
    </row>
    <row r="8" spans="1:7" ht="63" customHeight="1" x14ac:dyDescent="0.25">
      <c r="A8" s="76" t="str">
        <f t="shared" si="0"/>
        <v/>
      </c>
      <c r="B8" s="77" t="str">
        <f t="shared" si="1"/>
        <v/>
      </c>
      <c r="C8" s="78" t="str">
        <f t="shared" si="2"/>
        <v/>
      </c>
      <c r="D8" s="176"/>
      <c r="E8" s="177"/>
      <c r="F8" s="177"/>
      <c r="G8" s="178"/>
    </row>
    <row r="9" spans="1:7" ht="63" customHeight="1" x14ac:dyDescent="0.25">
      <c r="A9" s="76" t="str">
        <f t="shared" si="0"/>
        <v/>
      </c>
      <c r="B9" s="77" t="str">
        <f t="shared" si="1"/>
        <v/>
      </c>
      <c r="C9" s="78" t="str">
        <f t="shared" si="2"/>
        <v/>
      </c>
      <c r="D9" s="176"/>
      <c r="E9" s="177"/>
      <c r="F9" s="177"/>
      <c r="G9" s="180"/>
    </row>
    <row r="10" spans="1:7" ht="63" customHeight="1" x14ac:dyDescent="0.25">
      <c r="A10" s="76" t="str">
        <f t="shared" si="0"/>
        <v/>
      </c>
      <c r="B10" s="77" t="str">
        <f t="shared" si="1"/>
        <v/>
      </c>
      <c r="C10" s="78" t="str">
        <f t="shared" si="2"/>
        <v/>
      </c>
      <c r="D10" s="176"/>
      <c r="E10" s="177"/>
      <c r="F10" s="177"/>
      <c r="G10" s="180"/>
    </row>
    <row r="11" spans="1:7" ht="63" customHeight="1" x14ac:dyDescent="0.25">
      <c r="A11" s="76" t="str">
        <f t="shared" si="0"/>
        <v/>
      </c>
      <c r="B11" s="77" t="str">
        <f t="shared" si="1"/>
        <v/>
      </c>
      <c r="C11" s="78" t="str">
        <f t="shared" si="2"/>
        <v/>
      </c>
      <c r="D11" s="176"/>
      <c r="E11" s="177"/>
      <c r="F11" s="177"/>
      <c r="G11" s="179"/>
    </row>
    <row r="12" spans="1:7" ht="63" customHeight="1" x14ac:dyDescent="0.25">
      <c r="A12" s="76" t="str">
        <f t="shared" si="0"/>
        <v/>
      </c>
      <c r="B12" s="77" t="str">
        <f t="shared" si="1"/>
        <v/>
      </c>
      <c r="C12" s="78" t="str">
        <f t="shared" si="2"/>
        <v/>
      </c>
      <c r="D12" s="176"/>
      <c r="E12" s="177"/>
      <c r="F12" s="177"/>
      <c r="G12" s="180"/>
    </row>
    <row r="13" spans="1:7" ht="63" customHeight="1" x14ac:dyDescent="0.25">
      <c r="A13" s="76" t="str">
        <f t="shared" si="0"/>
        <v/>
      </c>
      <c r="B13" s="77" t="str">
        <f t="shared" si="1"/>
        <v/>
      </c>
      <c r="C13" s="78" t="str">
        <f t="shared" si="2"/>
        <v/>
      </c>
      <c r="D13" s="176"/>
      <c r="E13" s="177"/>
      <c r="F13" s="177"/>
      <c r="G13" s="180"/>
    </row>
    <row r="14" spans="1:7" ht="63" customHeight="1" x14ac:dyDescent="0.25">
      <c r="A14" s="76" t="str">
        <f t="shared" si="0"/>
        <v/>
      </c>
      <c r="B14" s="77" t="str">
        <f t="shared" si="1"/>
        <v/>
      </c>
      <c r="C14" s="78" t="str">
        <f t="shared" si="2"/>
        <v/>
      </c>
      <c r="D14" s="176"/>
      <c r="E14" s="177"/>
      <c r="F14" s="177"/>
      <c r="G14" s="180"/>
    </row>
    <row r="15" spans="1:7" ht="63" customHeight="1" x14ac:dyDescent="0.25">
      <c r="A15" s="76" t="str">
        <f t="shared" si="0"/>
        <v/>
      </c>
      <c r="B15" s="77" t="str">
        <f t="shared" si="1"/>
        <v/>
      </c>
      <c r="C15" s="78" t="str">
        <f t="shared" si="2"/>
        <v/>
      </c>
      <c r="D15" s="176"/>
      <c r="E15" s="177"/>
      <c r="F15" s="177"/>
      <c r="G15" s="180"/>
    </row>
    <row r="16" spans="1:7" ht="63" customHeight="1" x14ac:dyDescent="0.25">
      <c r="A16" s="76" t="str">
        <f t="shared" si="0"/>
        <v/>
      </c>
      <c r="B16" s="77" t="str">
        <f t="shared" si="1"/>
        <v/>
      </c>
      <c r="C16" s="78" t="str">
        <f t="shared" si="2"/>
        <v/>
      </c>
      <c r="D16" s="176"/>
      <c r="E16" s="177"/>
      <c r="F16" s="177"/>
      <c r="G16" s="180"/>
    </row>
    <row r="17" spans="1:7" ht="63" customHeight="1" x14ac:dyDescent="0.25">
      <c r="A17" s="76" t="str">
        <f t="shared" si="0"/>
        <v/>
      </c>
      <c r="B17" s="77" t="str">
        <f t="shared" si="1"/>
        <v/>
      </c>
      <c r="C17" s="78" t="str">
        <f t="shared" si="2"/>
        <v/>
      </c>
      <c r="D17" s="176"/>
      <c r="E17" s="177"/>
      <c r="F17" s="177"/>
      <c r="G17" s="180"/>
    </row>
    <row r="18" spans="1:7" ht="63" customHeight="1" x14ac:dyDescent="0.25">
      <c r="A18" s="76" t="str">
        <f t="shared" si="0"/>
        <v/>
      </c>
      <c r="B18" s="77" t="str">
        <f t="shared" si="1"/>
        <v/>
      </c>
      <c r="C18" s="78" t="str">
        <f t="shared" si="2"/>
        <v/>
      </c>
      <c r="D18" s="176"/>
      <c r="E18" s="177"/>
      <c r="F18" s="177"/>
      <c r="G18" s="180"/>
    </row>
    <row r="19" spans="1:7" ht="63" customHeight="1" x14ac:dyDescent="0.25">
      <c r="A19" s="76" t="str">
        <f t="shared" si="0"/>
        <v/>
      </c>
      <c r="B19" s="77" t="str">
        <f t="shared" si="1"/>
        <v/>
      </c>
      <c r="C19" s="78" t="str">
        <f t="shared" si="2"/>
        <v/>
      </c>
      <c r="D19" s="176"/>
      <c r="E19" s="177"/>
      <c r="F19" s="177"/>
      <c r="G19" s="180"/>
    </row>
    <row r="20" spans="1:7" ht="63" customHeight="1" x14ac:dyDescent="0.25">
      <c r="A20" s="76" t="str">
        <f t="shared" si="0"/>
        <v/>
      </c>
      <c r="B20" s="77" t="str">
        <f t="shared" si="1"/>
        <v/>
      </c>
      <c r="C20" s="78" t="str">
        <f t="shared" si="2"/>
        <v/>
      </c>
      <c r="D20" s="176"/>
      <c r="E20" s="177"/>
      <c r="F20" s="177"/>
      <c r="G20" s="180"/>
    </row>
    <row r="21" spans="1:7" ht="63" customHeight="1" x14ac:dyDescent="0.25">
      <c r="A21" s="76" t="str">
        <f t="shared" si="0"/>
        <v/>
      </c>
      <c r="B21" s="77" t="str">
        <f t="shared" si="1"/>
        <v/>
      </c>
      <c r="C21" s="78" t="str">
        <f t="shared" si="2"/>
        <v/>
      </c>
      <c r="D21" s="176"/>
      <c r="E21" s="177"/>
      <c r="F21" s="177"/>
      <c r="G21" s="181"/>
    </row>
    <row r="22" spans="1:7" ht="63" customHeight="1" x14ac:dyDescent="0.25">
      <c r="A22" s="76" t="str">
        <f t="shared" si="0"/>
        <v/>
      </c>
      <c r="B22" s="77" t="str">
        <f t="shared" si="1"/>
        <v/>
      </c>
      <c r="C22" s="78" t="str">
        <f t="shared" si="2"/>
        <v/>
      </c>
      <c r="D22" s="176"/>
      <c r="E22" s="177"/>
      <c r="F22" s="177"/>
      <c r="G22" s="181"/>
    </row>
    <row r="23" spans="1:7" ht="63" customHeight="1" x14ac:dyDescent="0.25">
      <c r="A23" s="76" t="str">
        <f t="shared" si="0"/>
        <v/>
      </c>
      <c r="B23" s="77" t="str">
        <f t="shared" si="1"/>
        <v/>
      </c>
      <c r="C23" s="78" t="str">
        <f t="shared" si="2"/>
        <v/>
      </c>
      <c r="D23" s="176"/>
      <c r="E23" s="177"/>
      <c r="F23" s="177"/>
      <c r="G23" s="181"/>
    </row>
    <row r="24" spans="1:7" ht="63" customHeight="1" x14ac:dyDescent="0.25">
      <c r="A24" s="76" t="str">
        <f t="shared" si="0"/>
        <v/>
      </c>
      <c r="B24" s="77" t="str">
        <f t="shared" si="1"/>
        <v/>
      </c>
      <c r="C24" s="78" t="str">
        <f t="shared" si="2"/>
        <v/>
      </c>
      <c r="D24" s="176"/>
      <c r="E24" s="177"/>
      <c r="F24" s="177"/>
      <c r="G24" s="181"/>
    </row>
    <row r="25" spans="1:7" ht="63" customHeight="1" x14ac:dyDescent="0.25">
      <c r="A25" s="76" t="str">
        <f t="shared" si="0"/>
        <v/>
      </c>
      <c r="B25" s="77" t="str">
        <f t="shared" si="1"/>
        <v/>
      </c>
      <c r="C25" s="78" t="str">
        <f t="shared" si="2"/>
        <v/>
      </c>
      <c r="D25" s="176"/>
      <c r="E25" s="177"/>
      <c r="F25" s="177"/>
      <c r="G25" s="181"/>
    </row>
    <row r="26" spans="1:7" ht="63" customHeight="1" x14ac:dyDescent="0.25">
      <c r="A26" s="76" t="str">
        <f t="shared" si="0"/>
        <v/>
      </c>
      <c r="B26" s="77" t="str">
        <f t="shared" si="1"/>
        <v/>
      </c>
      <c r="C26" s="78" t="str">
        <f t="shared" si="2"/>
        <v/>
      </c>
      <c r="D26" s="176"/>
      <c r="E26" s="177"/>
      <c r="F26" s="177"/>
      <c r="G26" s="181"/>
    </row>
    <row r="27" spans="1:7" ht="63" customHeight="1" x14ac:dyDescent="0.25">
      <c r="A27" s="76" t="str">
        <f t="shared" si="0"/>
        <v/>
      </c>
      <c r="B27" s="77" t="str">
        <f t="shared" si="1"/>
        <v/>
      </c>
      <c r="C27" s="78" t="str">
        <f t="shared" si="2"/>
        <v/>
      </c>
      <c r="D27" s="176"/>
      <c r="E27" s="177"/>
      <c r="F27" s="177"/>
      <c r="G27" s="181"/>
    </row>
    <row r="28" spans="1:7" ht="63" customHeight="1" x14ac:dyDescent="0.25">
      <c r="A28" s="76" t="str">
        <f t="shared" si="0"/>
        <v/>
      </c>
      <c r="B28" s="77" t="str">
        <f t="shared" si="1"/>
        <v/>
      </c>
      <c r="C28" s="78" t="str">
        <f t="shared" si="2"/>
        <v/>
      </c>
      <c r="D28" s="176"/>
      <c r="E28" s="177"/>
      <c r="F28" s="177"/>
      <c r="G28" s="181"/>
    </row>
    <row r="29" spans="1:7" ht="63" customHeight="1" x14ac:dyDescent="0.25">
      <c r="A29" s="76" t="str">
        <f t="shared" si="0"/>
        <v/>
      </c>
      <c r="B29" s="77" t="str">
        <f t="shared" si="1"/>
        <v/>
      </c>
      <c r="C29" s="78" t="str">
        <f t="shared" si="2"/>
        <v/>
      </c>
      <c r="D29" s="176"/>
      <c r="E29" s="177"/>
      <c r="F29" s="177"/>
      <c r="G29" s="181"/>
    </row>
    <row r="30" spans="1:7" ht="63" customHeight="1" x14ac:dyDescent="0.25">
      <c r="A30" s="76" t="str">
        <f t="shared" si="0"/>
        <v/>
      </c>
      <c r="B30" s="77" t="str">
        <f t="shared" si="1"/>
        <v/>
      </c>
      <c r="C30" s="78" t="str">
        <f t="shared" si="2"/>
        <v/>
      </c>
      <c r="D30" s="176"/>
      <c r="E30" s="177"/>
      <c r="F30" s="177"/>
      <c r="G30" s="181"/>
    </row>
    <row r="31" spans="1:7" ht="63" customHeight="1" x14ac:dyDescent="0.25">
      <c r="A31" s="76" t="str">
        <f t="shared" si="0"/>
        <v/>
      </c>
      <c r="B31" s="77" t="str">
        <f t="shared" si="1"/>
        <v/>
      </c>
      <c r="C31" s="78" t="str">
        <f t="shared" si="2"/>
        <v/>
      </c>
      <c r="D31" s="176"/>
      <c r="E31" s="177"/>
      <c r="F31" s="177"/>
      <c r="G31" s="181"/>
    </row>
    <row r="32" spans="1:7" ht="63" customHeight="1" x14ac:dyDescent="0.25">
      <c r="A32" s="76" t="str">
        <f t="shared" si="0"/>
        <v/>
      </c>
      <c r="B32" s="77" t="str">
        <f t="shared" si="1"/>
        <v/>
      </c>
      <c r="C32" s="78" t="str">
        <f t="shared" si="2"/>
        <v/>
      </c>
      <c r="D32" s="176"/>
      <c r="E32" s="177"/>
      <c r="F32" s="177"/>
      <c r="G32" s="181"/>
    </row>
    <row r="33" spans="1:7" ht="63" customHeight="1" x14ac:dyDescent="0.25">
      <c r="A33" s="76" t="str">
        <f t="shared" si="0"/>
        <v/>
      </c>
      <c r="B33" s="77" t="str">
        <f t="shared" si="1"/>
        <v/>
      </c>
      <c r="C33" s="78" t="str">
        <f t="shared" si="2"/>
        <v/>
      </c>
      <c r="D33" s="176"/>
      <c r="E33" s="177"/>
      <c r="F33" s="177"/>
      <c r="G33" s="181"/>
    </row>
    <row r="34" spans="1:7" ht="63" customHeight="1" x14ac:dyDescent="0.25">
      <c r="A34" s="76" t="str">
        <f t="shared" si="0"/>
        <v/>
      </c>
      <c r="B34" s="77" t="str">
        <f t="shared" si="1"/>
        <v/>
      </c>
      <c r="C34" s="78" t="str">
        <f t="shared" si="2"/>
        <v/>
      </c>
      <c r="D34" s="176"/>
      <c r="E34" s="177"/>
      <c r="F34" s="177"/>
      <c r="G34" s="181"/>
    </row>
    <row r="35" spans="1:7" ht="63" customHeight="1" x14ac:dyDescent="0.25">
      <c r="A35" s="76" t="str">
        <f t="shared" si="0"/>
        <v/>
      </c>
      <c r="B35" s="77" t="str">
        <f t="shared" si="1"/>
        <v/>
      </c>
      <c r="C35" s="78" t="str">
        <f t="shared" si="2"/>
        <v/>
      </c>
      <c r="D35" s="176"/>
      <c r="E35" s="177"/>
      <c r="F35" s="177"/>
      <c r="G35" s="181"/>
    </row>
    <row r="36" spans="1:7" ht="63" customHeight="1" x14ac:dyDescent="0.25">
      <c r="A36" s="76" t="str">
        <f t="shared" si="0"/>
        <v/>
      </c>
      <c r="B36" s="77" t="str">
        <f t="shared" si="1"/>
        <v/>
      </c>
      <c r="C36" s="78" t="str">
        <f t="shared" si="2"/>
        <v/>
      </c>
      <c r="D36" s="176"/>
      <c r="E36" s="177"/>
      <c r="F36" s="177"/>
      <c r="G36" s="181"/>
    </row>
    <row r="37" spans="1:7" ht="63" customHeight="1" x14ac:dyDescent="0.25">
      <c r="A37" s="76" t="str">
        <f t="shared" si="0"/>
        <v/>
      </c>
      <c r="B37" s="77" t="str">
        <f t="shared" si="1"/>
        <v/>
      </c>
      <c r="C37" s="78" t="str">
        <f t="shared" si="2"/>
        <v/>
      </c>
      <c r="D37" s="176"/>
      <c r="E37" s="177"/>
      <c r="F37" s="177"/>
      <c r="G37" s="181"/>
    </row>
    <row r="38" spans="1:7" ht="63" customHeight="1" x14ac:dyDescent="0.25">
      <c r="A38" s="76" t="str">
        <f t="shared" si="0"/>
        <v/>
      </c>
      <c r="B38" s="77" t="str">
        <f t="shared" si="1"/>
        <v/>
      </c>
      <c r="C38" s="78" t="str">
        <f t="shared" si="2"/>
        <v/>
      </c>
      <c r="D38" s="176"/>
      <c r="E38" s="177"/>
      <c r="F38" s="177"/>
      <c r="G38" s="181"/>
    </row>
    <row r="39" spans="1:7" ht="63" customHeight="1" x14ac:dyDescent="0.25">
      <c r="A39" s="76" t="str">
        <f t="shared" si="0"/>
        <v/>
      </c>
      <c r="B39" s="77" t="str">
        <f t="shared" si="1"/>
        <v/>
      </c>
      <c r="C39" s="78" t="str">
        <f t="shared" si="2"/>
        <v/>
      </c>
      <c r="D39" s="176"/>
      <c r="E39" s="177"/>
      <c r="F39" s="177"/>
      <c r="G39" s="181"/>
    </row>
    <row r="40" spans="1:7" ht="63" customHeight="1" x14ac:dyDescent="0.25">
      <c r="A40" s="76" t="str">
        <f t="shared" si="0"/>
        <v/>
      </c>
      <c r="B40" s="77" t="str">
        <f t="shared" si="1"/>
        <v/>
      </c>
      <c r="C40" s="78" t="str">
        <f t="shared" si="2"/>
        <v/>
      </c>
      <c r="D40" s="176"/>
      <c r="E40" s="177"/>
      <c r="F40" s="177"/>
      <c r="G40" s="181"/>
    </row>
    <row r="41" spans="1:7" ht="63" customHeight="1" x14ac:dyDescent="0.25">
      <c r="A41" s="76" t="str">
        <f t="shared" si="0"/>
        <v/>
      </c>
      <c r="B41" s="77" t="str">
        <f t="shared" si="1"/>
        <v/>
      </c>
      <c r="C41" s="78" t="str">
        <f t="shared" si="2"/>
        <v/>
      </c>
      <c r="D41" s="176"/>
      <c r="E41" s="177"/>
      <c r="F41" s="177"/>
      <c r="G41" s="181"/>
    </row>
    <row r="42" spans="1:7" ht="63" customHeight="1" x14ac:dyDescent="0.25">
      <c r="A42" s="76" t="str">
        <f t="shared" si="0"/>
        <v/>
      </c>
      <c r="B42" s="77" t="str">
        <f t="shared" si="1"/>
        <v/>
      </c>
      <c r="C42" s="78" t="str">
        <f t="shared" si="2"/>
        <v/>
      </c>
      <c r="D42" s="176"/>
      <c r="E42" s="177"/>
      <c r="F42" s="177"/>
      <c r="G42" s="181"/>
    </row>
    <row r="43" spans="1:7" ht="63" customHeight="1" x14ac:dyDescent="0.25">
      <c r="A43" s="76" t="str">
        <f t="shared" si="0"/>
        <v/>
      </c>
      <c r="B43" s="77" t="str">
        <f t="shared" si="1"/>
        <v/>
      </c>
      <c r="C43" s="78" t="str">
        <f t="shared" si="2"/>
        <v/>
      </c>
      <c r="D43" s="176"/>
      <c r="E43" s="177"/>
      <c r="F43" s="177"/>
      <c r="G43" s="181"/>
    </row>
    <row r="44" spans="1:7" ht="63" customHeight="1" x14ac:dyDescent="0.25">
      <c r="A44" s="76" t="str">
        <f t="shared" si="0"/>
        <v/>
      </c>
      <c r="B44" s="77" t="str">
        <f t="shared" si="1"/>
        <v/>
      </c>
      <c r="C44" s="78" t="str">
        <f t="shared" si="2"/>
        <v/>
      </c>
      <c r="D44" s="176"/>
      <c r="E44" s="177"/>
      <c r="F44" s="177"/>
      <c r="G44" s="181"/>
    </row>
    <row r="45" spans="1:7" ht="63" customHeight="1" x14ac:dyDescent="0.25">
      <c r="A45" s="76" t="str">
        <f t="shared" si="0"/>
        <v/>
      </c>
      <c r="B45" s="77" t="str">
        <f t="shared" si="1"/>
        <v/>
      </c>
      <c r="C45" s="78" t="str">
        <f t="shared" si="2"/>
        <v/>
      </c>
      <c r="D45" s="176"/>
      <c r="E45" s="177"/>
      <c r="F45" s="177"/>
      <c r="G45" s="181"/>
    </row>
    <row r="46" spans="1:7" ht="63" customHeight="1" x14ac:dyDescent="0.25">
      <c r="A46" s="76" t="str">
        <f t="shared" si="0"/>
        <v/>
      </c>
      <c r="B46" s="77" t="str">
        <f t="shared" si="1"/>
        <v/>
      </c>
      <c r="C46" s="78" t="str">
        <f t="shared" si="2"/>
        <v/>
      </c>
      <c r="D46" s="176"/>
      <c r="E46" s="177"/>
      <c r="F46" s="177"/>
      <c r="G46" s="181"/>
    </row>
    <row r="47" spans="1:7" ht="63" customHeight="1" x14ac:dyDescent="0.25">
      <c r="A47" s="76" t="str">
        <f t="shared" si="0"/>
        <v/>
      </c>
      <c r="B47" s="77" t="str">
        <f t="shared" si="1"/>
        <v/>
      </c>
      <c r="C47" s="78" t="str">
        <f t="shared" si="2"/>
        <v/>
      </c>
      <c r="D47" s="176"/>
      <c r="E47" s="177"/>
      <c r="F47" s="177"/>
      <c r="G47" s="181"/>
    </row>
    <row r="48" spans="1:7" ht="63" customHeight="1" x14ac:dyDescent="0.25">
      <c r="A48" s="76" t="str">
        <f t="shared" si="0"/>
        <v/>
      </c>
      <c r="B48" s="77" t="str">
        <f t="shared" si="1"/>
        <v/>
      </c>
      <c r="C48" s="78" t="str">
        <f t="shared" si="2"/>
        <v/>
      </c>
      <c r="D48" s="176"/>
      <c r="E48" s="177"/>
      <c r="F48" s="177"/>
      <c r="G48" s="181"/>
    </row>
    <row r="49" spans="1:7" ht="63" customHeight="1" x14ac:dyDescent="0.25">
      <c r="A49" s="76" t="str">
        <f t="shared" si="0"/>
        <v/>
      </c>
      <c r="B49" s="77" t="str">
        <f t="shared" si="1"/>
        <v/>
      </c>
      <c r="C49" s="78" t="str">
        <f t="shared" si="2"/>
        <v/>
      </c>
      <c r="D49" s="176"/>
      <c r="E49" s="177"/>
      <c r="F49" s="177"/>
      <c r="G49" s="181"/>
    </row>
    <row r="50" spans="1:7" ht="63" customHeight="1" x14ac:dyDescent="0.25">
      <c r="A50" s="76" t="str">
        <f t="shared" si="0"/>
        <v/>
      </c>
      <c r="B50" s="77" t="str">
        <f t="shared" si="1"/>
        <v/>
      </c>
      <c r="C50" s="78" t="str">
        <f t="shared" si="2"/>
        <v/>
      </c>
      <c r="D50" s="176"/>
      <c r="E50" s="177"/>
      <c r="F50" s="177"/>
      <c r="G50" s="181"/>
    </row>
  </sheetData>
  <sheetProtection password="CC74" sheet="1" objects="1" scenarios="1" insertHyperlinks="0"/>
  <mergeCells count="3">
    <mergeCell ref="F1:F3"/>
    <mergeCell ref="G2:G3"/>
    <mergeCell ref="A3:D3"/>
  </mergeCells>
  <conditionalFormatting sqref="G19">
    <cfRule type="cellIs" dxfId="120" priority="2" operator="equal">
      <formula>0</formula>
    </cfRule>
  </conditionalFormatting>
  <conditionalFormatting sqref="E3">
    <cfRule type="expression" dxfId="119" priority="1">
      <formula>$A$3="?"</formula>
    </cfRule>
  </conditionalFormatting>
  <dataValidations count="2">
    <dataValidation type="list" allowBlank="1" showInputMessage="1" showErrorMessage="1" sqref="D5:D50" xr:uid="{00000000-0002-0000-1200-000000000000}">
      <formula1>Autori</formula1>
    </dataValidation>
    <dataValidation type="list" allowBlank="1" showInputMessage="1" showErrorMessage="1" sqref="E5:E50" xr:uid="{00000000-0002-0000-1200-000001000000}">
      <formula1>btreisze</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304"/>
  <sheetViews>
    <sheetView tabSelected="1" view="pageBreakPreview" zoomScaleNormal="100" zoomScaleSheetLayoutView="100" workbookViewId="0">
      <pane ySplit="3" topLeftCell="A4" activePane="bottomLeft" state="frozen"/>
      <selection pane="bottomLeft" activeCell="D2" sqref="D2:H2"/>
    </sheetView>
  </sheetViews>
  <sheetFormatPr defaultColWidth="9.140625" defaultRowHeight="15.75" x14ac:dyDescent="0.25"/>
  <cols>
    <col min="1" max="1" width="3" style="155" customWidth="1"/>
    <col min="2" max="2" width="14" style="30" customWidth="1"/>
    <col min="3" max="3" width="4.140625" style="21" customWidth="1"/>
    <col min="4" max="5" width="16.5703125" style="30" customWidth="1"/>
    <col min="6" max="7" width="16.5703125" style="161" customWidth="1"/>
    <col min="8" max="8" width="19.85546875" style="155" customWidth="1"/>
    <col min="9" max="9" width="8.85546875" style="21" customWidth="1"/>
    <col min="10" max="11" width="7.5703125" style="21" customWidth="1"/>
    <col min="12" max="13" width="7.140625" style="21" customWidth="1"/>
    <col min="14" max="14" width="7.5703125" style="21" customWidth="1"/>
    <col min="15" max="15" width="7.7109375" style="22" hidden="1" customWidth="1"/>
    <col min="16" max="16" width="3.7109375" style="22" hidden="1" customWidth="1"/>
    <col min="17" max="18" width="15.5703125" style="22" hidden="1" customWidth="1"/>
    <col min="19" max="19" width="17" style="23" hidden="1" customWidth="1"/>
    <col min="20" max="20" width="17" style="22" hidden="1" customWidth="1"/>
    <col min="21" max="22" width="17.140625" style="22" hidden="1" customWidth="1"/>
    <col min="23" max="23" width="6.5703125" style="22" hidden="1" customWidth="1"/>
    <col min="24" max="24" width="11.5703125" style="22" hidden="1" customWidth="1"/>
    <col min="25" max="25" width="8.85546875" style="22" hidden="1" customWidth="1"/>
    <col min="26" max="26" width="7.7109375" style="22" hidden="1" customWidth="1"/>
    <col min="27" max="27" width="6.7109375" style="22" hidden="1" customWidth="1"/>
    <col min="28" max="16384" width="9.140625" style="22"/>
  </cols>
  <sheetData>
    <row r="1" spans="1:27" ht="47.25" customHeight="1" x14ac:dyDescent="0.25">
      <c r="A1" s="359" t="s">
        <v>3051</v>
      </c>
      <c r="B1" s="359"/>
      <c r="C1" s="359"/>
      <c r="D1" s="359"/>
      <c r="E1" s="358" t="s">
        <v>2631</v>
      </c>
      <c r="F1" s="358"/>
      <c r="G1" s="358"/>
      <c r="H1" s="358"/>
      <c r="I1" s="358"/>
      <c r="J1" s="358"/>
      <c r="K1" s="358"/>
      <c r="L1" s="358"/>
      <c r="M1" s="358"/>
      <c r="N1" s="358"/>
      <c r="O1" s="24"/>
      <c r="P1" s="136"/>
      <c r="Q1" s="136"/>
      <c r="R1" s="607" t="s">
        <v>2353</v>
      </c>
      <c r="S1" s="607"/>
      <c r="T1" s="607"/>
      <c r="U1" s="607"/>
      <c r="V1" s="607"/>
      <c r="W1" s="607"/>
      <c r="X1" s="607"/>
      <c r="Y1" s="607"/>
      <c r="Z1" s="607"/>
      <c r="AA1" s="607"/>
    </row>
    <row r="2" spans="1:27" ht="15.75" customHeight="1" x14ac:dyDescent="0.25">
      <c r="A2" s="342" t="s">
        <v>2723</v>
      </c>
      <c r="B2" s="342"/>
      <c r="C2" s="343"/>
      <c r="D2" s="521"/>
      <c r="E2" s="522"/>
      <c r="F2" s="522"/>
      <c r="G2" s="522"/>
      <c r="H2" s="523"/>
      <c r="I2" s="301" t="s">
        <v>2579</v>
      </c>
      <c r="J2" s="301"/>
      <c r="K2" s="213"/>
      <c r="L2" s="137" t="s">
        <v>6</v>
      </c>
      <c r="M2" s="184"/>
      <c r="O2" s="138" t="s">
        <v>2359</v>
      </c>
      <c r="P2" s="138"/>
      <c r="Q2" s="138"/>
      <c r="R2" s="24"/>
      <c r="S2" s="24"/>
      <c r="T2" s="24"/>
      <c r="U2" s="24"/>
      <c r="V2" s="24"/>
      <c r="W2" s="24"/>
      <c r="X2" s="24"/>
      <c r="Y2" s="607" t="s">
        <v>1801</v>
      </c>
      <c r="Z2" s="139" t="s">
        <v>556</v>
      </c>
      <c r="AA2" s="110">
        <f>K2</f>
        <v>0</v>
      </c>
    </row>
    <row r="3" spans="1:27" ht="15.75" customHeight="1" x14ac:dyDescent="0.25">
      <c r="A3" s="340" t="s">
        <v>2408</v>
      </c>
      <c r="B3" s="340"/>
      <c r="C3" s="341"/>
      <c r="D3" s="524"/>
      <c r="E3" s="522"/>
      <c r="F3" s="522"/>
      <c r="G3" s="522"/>
      <c r="H3" s="523"/>
      <c r="I3" s="302"/>
      <c r="J3" s="303"/>
      <c r="K3" s="304"/>
      <c r="L3" s="137" t="s">
        <v>7</v>
      </c>
      <c r="M3" s="184"/>
      <c r="O3" s="420" t="s">
        <v>1388</v>
      </c>
      <c r="P3" s="420"/>
      <c r="Q3" s="420"/>
      <c r="R3" s="653">
        <f>D2</f>
        <v>0</v>
      </c>
      <c r="S3" s="653"/>
      <c r="T3" s="653"/>
      <c r="U3" s="653"/>
      <c r="V3" s="653"/>
      <c r="W3" s="653"/>
      <c r="X3" s="653"/>
      <c r="Y3" s="607"/>
      <c r="Z3" s="139" t="s">
        <v>6</v>
      </c>
      <c r="AA3" s="110">
        <f>M2</f>
        <v>0</v>
      </c>
    </row>
    <row r="4" spans="1:27" ht="15" customHeight="1" x14ac:dyDescent="0.25">
      <c r="A4" s="530" t="s">
        <v>2638</v>
      </c>
      <c r="B4" s="531"/>
      <c r="C4" s="525" t="s">
        <v>2576</v>
      </c>
      <c r="D4" s="526"/>
      <c r="E4" s="526"/>
      <c r="F4" s="526"/>
      <c r="G4" s="140"/>
      <c r="H4" s="182"/>
      <c r="I4" s="216"/>
      <c r="J4" s="217"/>
      <c r="L4" s="135"/>
      <c r="M4" s="135"/>
      <c r="O4" s="652" t="s">
        <v>5</v>
      </c>
      <c r="P4" s="652"/>
      <c r="Q4" s="652"/>
      <c r="R4" s="654">
        <f>D3</f>
        <v>0</v>
      </c>
      <c r="S4" s="653"/>
      <c r="T4" s="653"/>
      <c r="U4" s="653"/>
      <c r="V4" s="653"/>
      <c r="W4" s="653"/>
      <c r="X4" s="653"/>
      <c r="Y4" s="607"/>
      <c r="Z4" s="139" t="s">
        <v>7</v>
      </c>
      <c r="AA4" s="110">
        <f>M3</f>
        <v>0</v>
      </c>
    </row>
    <row r="5" spans="1:27" ht="15" customHeight="1" x14ac:dyDescent="0.25">
      <c r="A5" s="532"/>
      <c r="B5" s="533"/>
      <c r="C5" s="527" t="s">
        <v>2575</v>
      </c>
      <c r="D5" s="528"/>
      <c r="E5" s="528"/>
      <c r="F5" s="528"/>
      <c r="G5" s="528"/>
      <c r="H5" s="529"/>
      <c r="I5" s="511" t="s">
        <v>14</v>
      </c>
      <c r="J5" s="512"/>
      <c r="K5" s="336" t="s">
        <v>41</v>
      </c>
      <c r="L5" s="135"/>
      <c r="M5" s="135"/>
      <c r="O5" s="108"/>
      <c r="P5" s="108"/>
      <c r="Q5" s="108"/>
      <c r="R5" s="24"/>
      <c r="S5" s="24"/>
      <c r="T5" s="24"/>
      <c r="U5" s="24"/>
      <c r="V5" s="24"/>
      <c r="W5" s="24"/>
      <c r="X5" s="24"/>
      <c r="Y5" s="108"/>
      <c r="Z5" s="108"/>
      <c r="AA5" s="108"/>
    </row>
    <row r="6" spans="1:27" ht="15" customHeight="1" x14ac:dyDescent="0.25">
      <c r="A6" s="534"/>
      <c r="B6" s="535"/>
      <c r="C6" s="536" t="s">
        <v>2410</v>
      </c>
      <c r="D6" s="537"/>
      <c r="E6" s="537"/>
      <c r="F6" s="537"/>
      <c r="G6" s="537"/>
      <c r="H6" s="538"/>
      <c r="I6" s="207" t="s">
        <v>16</v>
      </c>
      <c r="J6" s="204" t="s">
        <v>15</v>
      </c>
      <c r="K6" s="337"/>
      <c r="L6" s="135"/>
      <c r="M6" s="135"/>
      <c r="N6" s="135"/>
      <c r="O6" s="108"/>
      <c r="P6" s="108"/>
      <c r="Q6" s="108"/>
      <c r="R6" s="24"/>
      <c r="S6" s="24"/>
      <c r="T6" s="24"/>
      <c r="U6" s="24"/>
      <c r="V6" s="24"/>
      <c r="W6" s="24"/>
      <c r="X6" s="24"/>
      <c r="Y6" s="108"/>
      <c r="Z6" s="108"/>
      <c r="AA6" s="108"/>
    </row>
    <row r="7" spans="1:27" ht="15.75" customHeight="1" x14ac:dyDescent="0.25">
      <c r="A7" s="544">
        <v>1</v>
      </c>
      <c r="B7" s="541" t="s">
        <v>2375</v>
      </c>
      <c r="C7" s="192" t="s">
        <v>2286</v>
      </c>
      <c r="D7" s="456" t="s">
        <v>2643</v>
      </c>
      <c r="E7" s="457"/>
      <c r="F7" s="457"/>
      <c r="G7" s="457"/>
      <c r="H7" s="458"/>
      <c r="I7" s="185" t="s">
        <v>2577</v>
      </c>
      <c r="J7" s="185">
        <f>K7</f>
        <v>0</v>
      </c>
      <c r="K7" s="208"/>
      <c r="L7" s="344" t="s">
        <v>2578</v>
      </c>
      <c r="M7" s="345"/>
      <c r="N7" s="345"/>
      <c r="O7" s="613" t="s">
        <v>1389</v>
      </c>
      <c r="P7" s="613"/>
      <c r="Q7" s="613"/>
      <c r="R7" s="613"/>
      <c r="S7" s="613"/>
      <c r="T7" s="613"/>
      <c r="U7" s="613"/>
      <c r="V7" s="613"/>
      <c r="W7" s="613"/>
      <c r="X7" s="613"/>
      <c r="Y7" s="613"/>
      <c r="Z7" s="613"/>
      <c r="AA7" s="613"/>
    </row>
    <row r="8" spans="1:27" x14ac:dyDescent="0.25">
      <c r="A8" s="539"/>
      <c r="B8" s="542"/>
      <c r="C8" s="192" t="s">
        <v>2287</v>
      </c>
      <c r="D8" s="433" t="s">
        <v>2644</v>
      </c>
      <c r="E8" s="434"/>
      <c r="F8" s="434"/>
      <c r="G8" s="434"/>
      <c r="H8" s="435"/>
      <c r="I8" s="185" t="s">
        <v>2577</v>
      </c>
      <c r="J8" s="185">
        <f t="shared" ref="J8:J14" si="0">K8</f>
        <v>0</v>
      </c>
      <c r="K8" s="208"/>
      <c r="L8" s="345"/>
      <c r="M8" s="345"/>
      <c r="N8" s="345"/>
      <c r="O8" s="614" t="s">
        <v>2354</v>
      </c>
      <c r="P8" s="614"/>
      <c r="Q8" s="614"/>
      <c r="R8" s="614"/>
      <c r="S8" s="614"/>
      <c r="T8" s="614"/>
      <c r="U8" s="614"/>
      <c r="V8" s="614"/>
      <c r="W8" s="614"/>
      <c r="X8" s="614"/>
      <c r="Y8" s="614"/>
      <c r="Z8" s="614"/>
      <c r="AA8" s="614"/>
    </row>
    <row r="9" spans="1:27" x14ac:dyDescent="0.25">
      <c r="A9" s="539"/>
      <c r="B9" s="542"/>
      <c r="C9" s="192" t="s">
        <v>2288</v>
      </c>
      <c r="D9" s="456" t="s">
        <v>2645</v>
      </c>
      <c r="E9" s="457"/>
      <c r="F9" s="457"/>
      <c r="G9" s="457"/>
      <c r="H9" s="458"/>
      <c r="I9" s="185" t="s">
        <v>2577</v>
      </c>
      <c r="J9" s="185">
        <f t="shared" si="0"/>
        <v>0</v>
      </c>
      <c r="K9" s="208"/>
      <c r="L9" s="345"/>
      <c r="M9" s="345"/>
      <c r="N9" s="345"/>
      <c r="O9" s="613" t="s">
        <v>1807</v>
      </c>
      <c r="P9" s="613"/>
      <c r="Q9" s="613"/>
      <c r="R9" s="613"/>
      <c r="S9" s="618" t="str">
        <f>IFERROR(UPPER(VLOOKUP($D$3,nomCD!$K$2:$L$850,2,0)),"Atenţie! Selectaţi numele în celula D3")</f>
        <v>Atenţie! Selectaţi numele în celula D3</v>
      </c>
      <c r="T9" s="618"/>
      <c r="U9" s="618"/>
      <c r="V9" s="606" t="s">
        <v>2355</v>
      </c>
      <c r="W9" s="606"/>
      <c r="X9" s="606"/>
      <c r="Y9" s="606"/>
      <c r="Z9" s="606"/>
      <c r="AA9" s="606"/>
    </row>
    <row r="10" spans="1:27" x14ac:dyDescent="0.25">
      <c r="A10" s="539"/>
      <c r="B10" s="542"/>
      <c r="C10" s="192" t="s">
        <v>2289</v>
      </c>
      <c r="D10" s="456" t="s">
        <v>2641</v>
      </c>
      <c r="E10" s="457"/>
      <c r="F10" s="457"/>
      <c r="G10" s="457"/>
      <c r="H10" s="458"/>
      <c r="I10" s="185" t="s">
        <v>2577</v>
      </c>
      <c r="J10" s="185">
        <f t="shared" si="0"/>
        <v>0</v>
      </c>
      <c r="K10" s="208"/>
      <c r="L10" s="345"/>
      <c r="M10" s="345"/>
      <c r="N10" s="345"/>
      <c r="O10" s="613" t="s">
        <v>2630</v>
      </c>
      <c r="P10" s="613"/>
      <c r="Q10" s="613"/>
      <c r="R10" s="613"/>
      <c r="S10" s="613"/>
      <c r="T10" s="613"/>
      <c r="U10" s="613"/>
      <c r="V10" s="613"/>
      <c r="W10" s="613"/>
      <c r="X10" s="613"/>
      <c r="Y10" s="613"/>
      <c r="Z10" s="613"/>
      <c r="AA10" s="613"/>
    </row>
    <row r="11" spans="1:27" x14ac:dyDescent="0.25">
      <c r="A11" s="539"/>
      <c r="B11" s="542"/>
      <c r="C11" s="192" t="s">
        <v>2290</v>
      </c>
      <c r="D11" s="456" t="s">
        <v>2642</v>
      </c>
      <c r="E11" s="457"/>
      <c r="F11" s="457"/>
      <c r="G11" s="457"/>
      <c r="H11" s="458"/>
      <c r="I11" s="185" t="s">
        <v>2577</v>
      </c>
      <c r="J11" s="185">
        <f t="shared" si="0"/>
        <v>0</v>
      </c>
      <c r="K11" s="208"/>
      <c r="L11" s="345"/>
      <c r="M11" s="345"/>
      <c r="N11" s="345"/>
      <c r="O11" s="613" t="s">
        <v>2356</v>
      </c>
      <c r="P11" s="613"/>
      <c r="Q11" s="613"/>
      <c r="R11" s="613"/>
      <c r="S11" s="613"/>
      <c r="T11" s="613"/>
      <c r="U11" s="613"/>
      <c r="V11" s="613"/>
      <c r="W11" s="613"/>
      <c r="X11" s="613"/>
      <c r="Y11" s="613"/>
      <c r="Z11" s="613"/>
      <c r="AA11" s="613"/>
    </row>
    <row r="12" spans="1:27" x14ac:dyDescent="0.25">
      <c r="A12" s="539"/>
      <c r="B12" s="542"/>
      <c r="C12" s="192" t="s">
        <v>2291</v>
      </c>
      <c r="D12" s="456" t="s">
        <v>2647</v>
      </c>
      <c r="E12" s="457"/>
      <c r="F12" s="457"/>
      <c r="G12" s="457"/>
      <c r="H12" s="458"/>
      <c r="I12" s="185" t="s">
        <v>2577</v>
      </c>
      <c r="J12" s="185">
        <f t="shared" si="0"/>
        <v>0</v>
      </c>
      <c r="K12" s="208"/>
      <c r="L12" s="345"/>
      <c r="M12" s="345"/>
      <c r="N12" s="345"/>
      <c r="O12" s="615" t="s">
        <v>2357</v>
      </c>
      <c r="P12" s="615"/>
      <c r="Q12" s="615"/>
      <c r="R12" s="615"/>
      <c r="S12" s="615"/>
      <c r="T12" s="615"/>
      <c r="U12" s="615"/>
      <c r="V12" s="615"/>
      <c r="W12" s="615"/>
      <c r="X12" s="615"/>
      <c r="Y12" s="615"/>
      <c r="Z12" s="615"/>
      <c r="AA12" s="615"/>
    </row>
    <row r="13" spans="1:27" ht="27" customHeight="1" x14ac:dyDescent="0.25">
      <c r="A13" s="539"/>
      <c r="B13" s="542"/>
      <c r="C13" s="192" t="s">
        <v>2292</v>
      </c>
      <c r="D13" s="456" t="s">
        <v>2646</v>
      </c>
      <c r="E13" s="457"/>
      <c r="F13" s="457"/>
      <c r="G13" s="457"/>
      <c r="H13" s="458"/>
      <c r="I13" s="185" t="s">
        <v>2577</v>
      </c>
      <c r="J13" s="185">
        <f t="shared" si="0"/>
        <v>0</v>
      </c>
      <c r="K13" s="208"/>
      <c r="L13" s="345"/>
      <c r="M13" s="345"/>
      <c r="N13" s="345"/>
      <c r="O13" s="24"/>
      <c r="P13" s="616" t="s">
        <v>2360</v>
      </c>
      <c r="Q13" s="616"/>
      <c r="R13" s="616"/>
      <c r="S13" s="616"/>
      <c r="T13" s="616"/>
      <c r="U13" s="616"/>
      <c r="V13" s="616"/>
      <c r="W13" s="616"/>
      <c r="X13" s="616"/>
      <c r="Y13" s="616"/>
      <c r="Z13" s="616"/>
      <c r="AA13" s="616"/>
    </row>
    <row r="14" spans="1:27" ht="29.45" customHeight="1" x14ac:dyDescent="0.25">
      <c r="A14" s="205"/>
      <c r="B14" s="543"/>
      <c r="C14" s="206" t="s">
        <v>2293</v>
      </c>
      <c r="D14" s="433" t="s">
        <v>2666</v>
      </c>
      <c r="E14" s="434"/>
      <c r="F14" s="434"/>
      <c r="G14" s="434"/>
      <c r="H14" s="435"/>
      <c r="I14" s="185" t="s">
        <v>2577</v>
      </c>
      <c r="J14" s="185">
        <f t="shared" si="0"/>
        <v>0</v>
      </c>
      <c r="K14" s="209"/>
      <c r="L14" s="345"/>
      <c r="M14" s="345"/>
      <c r="N14" s="345"/>
      <c r="O14" s="24"/>
      <c r="P14" s="616"/>
      <c r="Q14" s="616"/>
      <c r="R14" s="616"/>
      <c r="S14" s="616"/>
      <c r="T14" s="616"/>
      <c r="U14" s="616"/>
      <c r="V14" s="616"/>
      <c r="W14" s="616"/>
      <c r="X14" s="616"/>
      <c r="Y14" s="616"/>
      <c r="Z14" s="616"/>
      <c r="AA14" s="616"/>
    </row>
    <row r="15" spans="1:27" ht="91.5" customHeight="1" x14ac:dyDescent="0.25">
      <c r="A15" s="539">
        <v>2</v>
      </c>
      <c r="B15" s="541" t="s">
        <v>38</v>
      </c>
      <c r="C15" s="192" t="s">
        <v>2295</v>
      </c>
      <c r="D15" s="433" t="s">
        <v>2648</v>
      </c>
      <c r="E15" s="434"/>
      <c r="F15" s="434"/>
      <c r="G15" s="434"/>
      <c r="H15" s="435"/>
      <c r="I15" s="142" t="s">
        <v>43</v>
      </c>
      <c r="J15" s="143">
        <f>K15*0.5</f>
        <v>0</v>
      </c>
      <c r="K15" s="210"/>
      <c r="L15" s="314" t="s">
        <v>2665</v>
      </c>
      <c r="M15" s="315"/>
      <c r="N15" s="315"/>
      <c r="O15" s="109"/>
      <c r="P15" s="616"/>
      <c r="Q15" s="616"/>
      <c r="R15" s="616"/>
      <c r="S15" s="616"/>
      <c r="T15" s="616"/>
      <c r="U15" s="616"/>
      <c r="V15" s="616"/>
      <c r="W15" s="616"/>
      <c r="X15" s="616"/>
      <c r="Y15" s="616"/>
      <c r="Z15" s="616"/>
      <c r="AA15" s="616"/>
    </row>
    <row r="16" spans="1:27" ht="102" customHeight="1" x14ac:dyDescent="0.25">
      <c r="A16" s="540"/>
      <c r="B16" s="543"/>
      <c r="C16" s="192" t="s">
        <v>2296</v>
      </c>
      <c r="D16" s="456" t="s">
        <v>2649</v>
      </c>
      <c r="E16" s="457"/>
      <c r="F16" s="457"/>
      <c r="G16" s="457"/>
      <c r="H16" s="458"/>
      <c r="I16" s="144" t="s">
        <v>554</v>
      </c>
      <c r="J16" s="143">
        <f>K16*0.5</f>
        <v>0</v>
      </c>
      <c r="K16" s="210"/>
      <c r="L16" s="315"/>
      <c r="M16" s="315"/>
      <c r="N16" s="315"/>
      <c r="O16" s="617" t="s">
        <v>2358</v>
      </c>
      <c r="P16" s="617"/>
      <c r="Q16" s="617"/>
      <c r="R16" s="617"/>
      <c r="S16" s="617"/>
      <c r="T16" s="617"/>
      <c r="U16" s="617"/>
      <c r="V16" s="617"/>
      <c r="W16" s="617"/>
      <c r="X16" s="617"/>
      <c r="Y16" s="617"/>
      <c r="Z16" s="617"/>
      <c r="AA16" s="617"/>
    </row>
    <row r="17" spans="1:27" ht="16.5" customHeight="1" x14ac:dyDescent="0.25">
      <c r="A17" s="311" t="s">
        <v>2640</v>
      </c>
      <c r="B17" s="312"/>
      <c r="C17" s="312"/>
      <c r="D17" s="312"/>
      <c r="E17" s="312"/>
      <c r="F17" s="312"/>
      <c r="G17" s="312"/>
      <c r="H17" s="312"/>
      <c r="I17" s="313"/>
      <c r="J17" s="27">
        <f>IF(SUM(J15:J16)&gt;10,SUM(J7:J14)+10,SUM(J7:J16))</f>
        <v>0</v>
      </c>
      <c r="K17" s="28"/>
      <c r="L17" s="28"/>
      <c r="M17" s="28"/>
      <c r="N17" s="28"/>
      <c r="S17" s="24"/>
    </row>
    <row r="18" spans="1:27" ht="28.5" customHeight="1" x14ac:dyDescent="0.2">
      <c r="A18" s="487" t="s">
        <v>9</v>
      </c>
      <c r="B18" s="487"/>
      <c r="C18" s="487"/>
      <c r="D18" s="487"/>
      <c r="E18" s="488" t="s">
        <v>588</v>
      </c>
      <c r="F18" s="488"/>
      <c r="G18" s="488" t="s">
        <v>591</v>
      </c>
      <c r="H18" s="488"/>
      <c r="I18" s="28"/>
      <c r="J18" s="28"/>
      <c r="K18" s="28"/>
      <c r="L18" s="28"/>
      <c r="M18" s="28"/>
      <c r="N18" s="28"/>
      <c r="O18" s="25"/>
      <c r="P18" s="25"/>
      <c r="Q18" s="25"/>
      <c r="S18" s="24"/>
    </row>
    <row r="19" spans="1:27" ht="29.25" customHeight="1" x14ac:dyDescent="0.2">
      <c r="A19" s="584" t="s">
        <v>590</v>
      </c>
      <c r="B19" s="584"/>
      <c r="C19" s="584"/>
      <c r="D19" s="584"/>
      <c r="E19" s="584" t="s">
        <v>589</v>
      </c>
      <c r="F19" s="584"/>
      <c r="G19" s="584" t="s">
        <v>589</v>
      </c>
      <c r="H19" s="584"/>
      <c r="I19" s="402"/>
      <c r="J19" s="402"/>
      <c r="K19" s="402"/>
      <c r="L19" s="402"/>
      <c r="M19" s="402"/>
      <c r="N19" s="402"/>
      <c r="O19" s="608" t="s">
        <v>2361</v>
      </c>
      <c r="P19" s="608"/>
      <c r="Q19" s="608"/>
      <c r="R19" s="608"/>
      <c r="S19" s="608"/>
      <c r="T19" s="608"/>
      <c r="U19" s="608"/>
      <c r="V19" s="608"/>
      <c r="W19" s="608"/>
      <c r="X19" s="608"/>
      <c r="Y19" s="608"/>
      <c r="Z19" s="608"/>
      <c r="AA19" s="608"/>
    </row>
    <row r="20" spans="1:27" ht="15.75" customHeight="1" x14ac:dyDescent="0.25">
      <c r="A20" s="316" t="s">
        <v>2406</v>
      </c>
      <c r="B20" s="316"/>
      <c r="C20" s="316"/>
      <c r="D20" s="316"/>
      <c r="E20" s="317" t="s">
        <v>2407</v>
      </c>
      <c r="F20" s="317"/>
      <c r="G20" s="317"/>
      <c r="H20" s="317"/>
      <c r="I20" s="317"/>
      <c r="J20" s="317"/>
      <c r="K20" s="317"/>
      <c r="L20" s="317"/>
      <c r="M20" s="317"/>
      <c r="N20" s="317"/>
      <c r="O20" s="649" t="s">
        <v>1377</v>
      </c>
      <c r="P20" s="650"/>
      <c r="Q20" s="650"/>
      <c r="R20" s="650"/>
      <c r="S20" s="650"/>
      <c r="T20" s="650"/>
      <c r="U20" s="650"/>
      <c r="V20" s="650"/>
      <c r="W20" s="650"/>
      <c r="X20" s="651"/>
      <c r="Y20" s="309" t="s">
        <v>1801</v>
      </c>
      <c r="Z20" s="137" t="s">
        <v>556</v>
      </c>
      <c r="AA20" s="27">
        <f>K2</f>
        <v>0</v>
      </c>
    </row>
    <row r="21" spans="1:27" ht="15" customHeight="1" x14ac:dyDescent="0.25">
      <c r="A21" s="342" t="s">
        <v>1388</v>
      </c>
      <c r="B21" s="342"/>
      <c r="C21" s="343"/>
      <c r="D21" s="427">
        <f>D2</f>
        <v>0</v>
      </c>
      <c r="E21" s="428"/>
      <c r="F21" s="428"/>
      <c r="G21" s="428"/>
      <c r="H21" s="429"/>
      <c r="I21" s="309" t="s">
        <v>1801</v>
      </c>
      <c r="J21" s="305" t="s">
        <v>556</v>
      </c>
      <c r="K21" s="307">
        <f>K2</f>
        <v>0</v>
      </c>
      <c r="L21" s="137" t="s">
        <v>6</v>
      </c>
      <c r="M21" s="27">
        <f>M2</f>
        <v>0</v>
      </c>
      <c r="N21" s="29"/>
      <c r="O21" s="609" t="s">
        <v>1388</v>
      </c>
      <c r="P21" s="342"/>
      <c r="Q21" s="343"/>
      <c r="R21" s="619">
        <f>D2</f>
        <v>0</v>
      </c>
      <c r="S21" s="619"/>
      <c r="T21" s="619"/>
      <c r="U21" s="619"/>
      <c r="V21" s="619"/>
      <c r="W21" s="619"/>
      <c r="X21" s="619"/>
      <c r="Y21" s="357"/>
      <c r="Z21" s="137" t="s">
        <v>6</v>
      </c>
      <c r="AA21" s="27">
        <f>M2</f>
        <v>0</v>
      </c>
    </row>
    <row r="22" spans="1:27" ht="15" customHeight="1" x14ac:dyDescent="0.25">
      <c r="A22" s="340" t="s">
        <v>2408</v>
      </c>
      <c r="B22" s="340"/>
      <c r="C22" s="341"/>
      <c r="D22" s="427">
        <f>D3</f>
        <v>0</v>
      </c>
      <c r="E22" s="428"/>
      <c r="F22" s="428"/>
      <c r="G22" s="428"/>
      <c r="H22" s="429"/>
      <c r="I22" s="310"/>
      <c r="J22" s="306"/>
      <c r="K22" s="308"/>
      <c r="L22" s="137" t="s">
        <v>7</v>
      </c>
      <c r="M22" s="27">
        <f>M3</f>
        <v>0</v>
      </c>
      <c r="N22" s="29"/>
      <c r="O22" s="610" t="s">
        <v>5</v>
      </c>
      <c r="P22" s="340"/>
      <c r="Q22" s="341"/>
      <c r="R22" s="620">
        <f>D3</f>
        <v>0</v>
      </c>
      <c r="S22" s="619"/>
      <c r="T22" s="619"/>
      <c r="U22" s="619"/>
      <c r="V22" s="619"/>
      <c r="W22" s="619"/>
      <c r="X22" s="619"/>
      <c r="Y22" s="310"/>
      <c r="Z22" s="137" t="s">
        <v>7</v>
      </c>
      <c r="AA22" s="27">
        <f>M3</f>
        <v>0</v>
      </c>
    </row>
    <row r="23" spans="1:27" ht="12.75" customHeight="1" x14ac:dyDescent="0.25">
      <c r="A23" s="546" t="s">
        <v>2639</v>
      </c>
      <c r="B23" s="547"/>
      <c r="C23" s="552" t="s">
        <v>32</v>
      </c>
      <c r="D23" s="553"/>
      <c r="E23" s="553"/>
      <c r="F23" s="553"/>
      <c r="G23" s="553"/>
      <c r="H23" s="554"/>
      <c r="I23" s="555" t="s">
        <v>14</v>
      </c>
      <c r="J23" s="556"/>
      <c r="K23" s="361" t="s">
        <v>30</v>
      </c>
      <c r="L23" s="361" t="s">
        <v>28</v>
      </c>
      <c r="M23" s="361" t="s">
        <v>29</v>
      </c>
      <c r="N23" s="361" t="s">
        <v>2413</v>
      </c>
      <c r="O23" s="611" t="s">
        <v>2373</v>
      </c>
      <c r="P23" s="638" t="s">
        <v>32</v>
      </c>
      <c r="Q23" s="639"/>
      <c r="R23" s="639"/>
      <c r="S23" s="639"/>
      <c r="T23" s="639"/>
      <c r="U23" s="639"/>
      <c r="V23" s="639"/>
      <c r="W23" s="639"/>
      <c r="X23" s="639"/>
      <c r="Y23" s="639"/>
      <c r="Z23" s="639"/>
      <c r="AA23" s="640"/>
    </row>
    <row r="24" spans="1:27" ht="14.25" customHeight="1" x14ac:dyDescent="0.25">
      <c r="A24" s="548"/>
      <c r="B24" s="549"/>
      <c r="C24" s="585" t="s">
        <v>2409</v>
      </c>
      <c r="D24" s="586"/>
      <c r="E24" s="586"/>
      <c r="F24" s="586"/>
      <c r="G24" s="586"/>
      <c r="H24" s="587"/>
      <c r="I24" s="338" t="s">
        <v>16</v>
      </c>
      <c r="J24" s="338" t="s">
        <v>15</v>
      </c>
      <c r="K24" s="361"/>
      <c r="L24" s="361"/>
      <c r="M24" s="361"/>
      <c r="N24" s="361"/>
      <c r="O24" s="612"/>
      <c r="P24" s="641" t="s">
        <v>1805</v>
      </c>
      <c r="Q24" s="642"/>
      <c r="R24" s="642"/>
      <c r="S24" s="642"/>
      <c r="T24" s="642"/>
      <c r="U24" s="642"/>
      <c r="V24" s="642"/>
      <c r="W24" s="642"/>
      <c r="X24" s="642"/>
      <c r="Y24" s="642"/>
      <c r="Z24" s="642"/>
      <c r="AA24" s="643"/>
    </row>
    <row r="25" spans="1:27" ht="14.25" customHeight="1" x14ac:dyDescent="0.25">
      <c r="A25" s="550"/>
      <c r="B25" s="551"/>
      <c r="C25" s="579" t="s">
        <v>2410</v>
      </c>
      <c r="D25" s="580"/>
      <c r="E25" s="580"/>
      <c r="F25" s="580"/>
      <c r="G25" s="580"/>
      <c r="H25" s="581"/>
      <c r="I25" s="339"/>
      <c r="J25" s="339"/>
      <c r="K25" s="361"/>
      <c r="L25" s="361"/>
      <c r="M25" s="361"/>
      <c r="N25" s="361"/>
      <c r="O25" s="612"/>
      <c r="P25" s="646" t="s">
        <v>1804</v>
      </c>
      <c r="Q25" s="647"/>
      <c r="R25" s="647"/>
      <c r="S25" s="647"/>
      <c r="T25" s="647"/>
      <c r="U25" s="647"/>
      <c r="V25" s="647"/>
      <c r="W25" s="647"/>
      <c r="X25" s="647"/>
      <c r="Y25" s="647"/>
      <c r="Z25" s="647"/>
      <c r="AA25" s="648"/>
    </row>
    <row r="26" spans="1:27" ht="12.95" customHeight="1" x14ac:dyDescent="0.25">
      <c r="A26" s="356">
        <v>1</v>
      </c>
      <c r="B26" s="369" t="s">
        <v>1800</v>
      </c>
      <c r="C26" s="318" t="str">
        <f>HYPERLINK("#'B1'!D5","B1")</f>
        <v>B1</v>
      </c>
      <c r="D26" s="321" t="s">
        <v>3003</v>
      </c>
      <c r="E26" s="322"/>
      <c r="F26" s="322"/>
      <c r="G26" s="322"/>
      <c r="H26" s="323"/>
      <c r="I26" s="330" t="s">
        <v>2960</v>
      </c>
      <c r="J26" s="333">
        <f>IF(K27&gt;0,LEFT(I26,2)*K27,0)+IF(L27&gt;0,LEFT(I26,2)*L27/2,0)+IF(M27&gt;0,LEFT(I26,2)*M27/3,0)+IF(N27&gt;0,LEFT(I26,2)*N27/4,0)+IF(K29&gt;0,MID(I26,8,2)*K29,0)+IF(L29&gt;0,MID(I26,8,2)*L29/2,0)+IF(M29&gt;0,MID(I26,8,2)*M29/3,0)+IF(N29&gt;0,MID(I26,8,2)*N29/4,0)</f>
        <v>0</v>
      </c>
      <c r="K26" s="291" t="s">
        <v>2832</v>
      </c>
      <c r="L26" s="292"/>
      <c r="M26" s="292"/>
      <c r="N26" s="293"/>
      <c r="O26" s="386" t="s">
        <v>1837</v>
      </c>
      <c r="P26" s="387"/>
      <c r="Q26" s="388"/>
      <c r="R26" s="389"/>
      <c r="S26" s="384"/>
      <c r="T26" s="384"/>
      <c r="U26" s="384"/>
      <c r="V26" s="384"/>
      <c r="W26" s="384"/>
      <c r="X26" s="384"/>
      <c r="Y26" s="384"/>
      <c r="Z26" s="384"/>
      <c r="AA26" s="384"/>
    </row>
    <row r="27" spans="1:27" ht="12.95" customHeight="1" x14ac:dyDescent="0.25">
      <c r="A27" s="356"/>
      <c r="B27" s="370"/>
      <c r="C27" s="319"/>
      <c r="D27" s="324"/>
      <c r="E27" s="325"/>
      <c r="F27" s="325"/>
      <c r="G27" s="325"/>
      <c r="H27" s="326"/>
      <c r="I27" s="331"/>
      <c r="J27" s="334"/>
      <c r="K27" s="243">
        <f>COUNTIFS('B1'!$D$5:$D$50,"1",'B1'!$B$5:$B$50,"B1",'B1'!$G$5:$G$50,"ISBN Editura")</f>
        <v>0</v>
      </c>
      <c r="L27" s="243">
        <f>COUNTIFS('B1'!$D$5:$D$50,"2",'B1'!$B$5:$B$50,"B1",'B1'!$G$5:$G$50,"ISBN Editura")</f>
        <v>0</v>
      </c>
      <c r="M27" s="243">
        <f>COUNTIFS('B1'!$D$5:$D$50,"3",'B1'!$B$5:$B$50,"B1",'B1'!$G$5:$G$50,"ISBN Editura")</f>
        <v>0</v>
      </c>
      <c r="N27" s="243">
        <f>COUNTIFS('B1'!$D$5:$D$50,"peste 3",'B1'!$B$5:$B$50,"B1",'B1'!$G$5:$G$50,"ISBN Editura")</f>
        <v>0</v>
      </c>
      <c r="O27" s="386"/>
      <c r="P27" s="390"/>
      <c r="Q27" s="391"/>
      <c r="R27" s="392"/>
      <c r="S27" s="385"/>
      <c r="T27" s="385"/>
      <c r="U27" s="384"/>
      <c r="V27" s="384"/>
      <c r="W27" s="384"/>
      <c r="X27" s="384"/>
      <c r="Y27" s="384"/>
      <c r="Z27" s="384"/>
      <c r="AA27" s="384"/>
    </row>
    <row r="28" spans="1:27" ht="12.95" customHeight="1" x14ac:dyDescent="0.25">
      <c r="A28" s="356"/>
      <c r="B28" s="370"/>
      <c r="C28" s="319"/>
      <c r="D28" s="324"/>
      <c r="E28" s="325"/>
      <c r="F28" s="325"/>
      <c r="G28" s="325"/>
      <c r="H28" s="326"/>
      <c r="I28" s="331"/>
      <c r="J28" s="334"/>
      <c r="K28" s="291" t="s">
        <v>2833</v>
      </c>
      <c r="L28" s="292"/>
      <c r="M28" s="292"/>
      <c r="N28" s="293"/>
      <c r="O28" s="386"/>
      <c r="P28" s="390"/>
      <c r="Q28" s="391"/>
      <c r="R28" s="392"/>
      <c r="S28" s="385"/>
      <c r="T28" s="385"/>
      <c r="U28" s="385"/>
      <c r="V28" s="385"/>
      <c r="W28" s="384"/>
      <c r="X28" s="384"/>
      <c r="Y28" s="384"/>
      <c r="Z28" s="384"/>
      <c r="AA28" s="384"/>
    </row>
    <row r="29" spans="1:27" ht="26.25" customHeight="1" x14ac:dyDescent="0.25">
      <c r="A29" s="356"/>
      <c r="B29" s="370"/>
      <c r="C29" s="320"/>
      <c r="D29" s="327"/>
      <c r="E29" s="328"/>
      <c r="F29" s="328"/>
      <c r="G29" s="328"/>
      <c r="H29" s="329"/>
      <c r="I29" s="332"/>
      <c r="J29" s="335"/>
      <c r="K29" s="244">
        <f>COUNTIFS('B1'!$D$5:$D$50,"1",'B1'!$B$5:$B$50,"B1",'B1'!$G$5:$G$50,"ISBN autor")</f>
        <v>0</v>
      </c>
      <c r="L29" s="244">
        <f>COUNTIFS('B1'!$D$5:$D$50,"2",'B1'!$B$5:$B$50,"B1",'B1'!$G$5:$G$50,"ISBN autor")</f>
        <v>0</v>
      </c>
      <c r="M29" s="244">
        <f>COUNTIFS('B1'!$D$5:$D$50,"3",'B1'!$B$5:$B$50,"B1",'B1'!$G$5:$G$50,"ISBN autor")</f>
        <v>0</v>
      </c>
      <c r="N29" s="244">
        <f>COUNTIFS('B1'!$D$5:$D$50,"peste 3",'B1'!$B$5:$B$50,"B1",'B1'!$G$5:$G$50,"ISBN autor")</f>
        <v>0</v>
      </c>
      <c r="O29" s="386"/>
      <c r="P29" s="393"/>
      <c r="Q29" s="394"/>
      <c r="R29" s="395"/>
      <c r="S29" s="385"/>
      <c r="T29" s="385"/>
      <c r="U29" s="385"/>
      <c r="V29" s="385"/>
      <c r="W29" s="385"/>
      <c r="X29" s="385"/>
      <c r="Y29" s="385"/>
      <c r="Z29" s="385"/>
      <c r="AA29" s="385"/>
    </row>
    <row r="30" spans="1:27" ht="11.45" customHeight="1" x14ac:dyDescent="0.25">
      <c r="A30" s="356"/>
      <c r="B30" s="370"/>
      <c r="C30" s="318" t="str">
        <f>HYPERLINK("#'B2'!D5","B2")</f>
        <v>B2</v>
      </c>
      <c r="D30" s="363" t="s">
        <v>3004</v>
      </c>
      <c r="E30" s="364"/>
      <c r="F30" s="364"/>
      <c r="G30" s="364"/>
      <c r="H30" s="365"/>
      <c r="I30" s="309" t="s">
        <v>2632</v>
      </c>
      <c r="J30" s="333">
        <f>IF(K31&gt;0,LEFT(I30,1)*K31,0)+IF(L31&gt;0,LEFT(I30,1)*L31/2,0)+IF(M31&gt;0,LEFT(I30,1)*M31/3,0)+IF(N31&gt;0,LEFT(I30,1)*N31/4,0)+IF(K33&gt;0,MID(I30,7,1)*K33,0)+IF(L33&gt;0,MID(I30,7,1)*L33/2,0)+IF(M33&gt;0,MID(I30,7,1)*M33/3,0)+IF(N33&gt;0,MID(I30,7,1)*N33/4,0)</f>
        <v>0</v>
      </c>
      <c r="K30" s="291" t="s">
        <v>2831</v>
      </c>
      <c r="L30" s="292"/>
      <c r="M30" s="292"/>
      <c r="N30" s="293"/>
      <c r="O30" s="386" t="s">
        <v>1838</v>
      </c>
      <c r="P30" s="387"/>
      <c r="Q30" s="388"/>
      <c r="R30" s="389"/>
      <c r="S30" s="384"/>
      <c r="T30" s="384"/>
      <c r="U30" s="384"/>
      <c r="V30" s="384"/>
      <c r="W30" s="384"/>
      <c r="X30" s="384"/>
      <c r="Y30" s="384"/>
      <c r="Z30" s="384"/>
      <c r="AA30" s="384"/>
    </row>
    <row r="31" spans="1:27" ht="12.75" customHeight="1" x14ac:dyDescent="0.25">
      <c r="A31" s="356"/>
      <c r="B31" s="370"/>
      <c r="C31" s="319"/>
      <c r="D31" s="366"/>
      <c r="E31" s="367"/>
      <c r="F31" s="367"/>
      <c r="G31" s="367"/>
      <c r="H31" s="368"/>
      <c r="I31" s="357"/>
      <c r="J31" s="334"/>
      <c r="K31" s="243">
        <f>COUNTIFS('B2'!$D$5:$D$50,"1",'B2'!$B$5:$B$50,"B2",'B2'!$G$5:$G$50,"elaborare disciplină nouă")</f>
        <v>0</v>
      </c>
      <c r="L31" s="243">
        <f>COUNTIFS('B2'!$D$5:$D$50,"2",'B2'!$B$5:$B$50,"B2",'B2'!$G$5:$G$50,"elaborare disciplină nouă")</f>
        <v>0</v>
      </c>
      <c r="M31" s="243">
        <f>COUNTIFS('B2'!$D$5:$D$50,"3",'B2'!$B$5:$B$50,"B2",'B2'!$G$5:$G$50,"elaborare disciplină nouă")</f>
        <v>0</v>
      </c>
      <c r="N31" s="243">
        <f>COUNTIFS('B2'!$D$5:$D$50,"peste 3",'B2'!$B$5:$B$50,"B2",'B2'!$G$5:$G$50,"elaborare disciplină nouă")</f>
        <v>0</v>
      </c>
      <c r="O31" s="386"/>
      <c r="P31" s="390"/>
      <c r="Q31" s="391"/>
      <c r="R31" s="392"/>
      <c r="S31" s="385"/>
      <c r="T31" s="385"/>
      <c r="U31" s="384"/>
      <c r="V31" s="384"/>
      <c r="W31" s="384"/>
      <c r="X31" s="384"/>
      <c r="Y31" s="384"/>
      <c r="Z31" s="384"/>
      <c r="AA31" s="384"/>
    </row>
    <row r="32" spans="1:27" ht="11.45" customHeight="1" x14ac:dyDescent="0.25">
      <c r="A32" s="356"/>
      <c r="B32" s="370"/>
      <c r="C32" s="319"/>
      <c r="D32" s="366"/>
      <c r="E32" s="367"/>
      <c r="F32" s="367"/>
      <c r="G32" s="367"/>
      <c r="H32" s="368"/>
      <c r="I32" s="357"/>
      <c r="J32" s="334"/>
      <c r="K32" s="291" t="s">
        <v>2819</v>
      </c>
      <c r="L32" s="292"/>
      <c r="M32" s="292"/>
      <c r="N32" s="293"/>
      <c r="O32" s="386"/>
      <c r="P32" s="390"/>
      <c r="Q32" s="391"/>
      <c r="R32" s="392"/>
      <c r="S32" s="385"/>
      <c r="T32" s="385"/>
      <c r="U32" s="385"/>
      <c r="V32" s="385"/>
      <c r="W32" s="384"/>
      <c r="X32" s="384"/>
      <c r="Y32" s="384"/>
      <c r="Z32" s="384"/>
      <c r="AA32" s="384"/>
    </row>
    <row r="33" spans="1:27" ht="12.75" customHeight="1" x14ac:dyDescent="0.25">
      <c r="A33" s="356"/>
      <c r="B33" s="370"/>
      <c r="C33" s="320"/>
      <c r="D33" s="375"/>
      <c r="E33" s="376"/>
      <c r="F33" s="376"/>
      <c r="G33" s="376"/>
      <c r="H33" s="377"/>
      <c r="I33" s="310"/>
      <c r="J33" s="335"/>
      <c r="K33" s="244">
        <f>COUNTIFS('B2'!$D$5:$D$50,"1",'B2'!$B$5:$B$50,"B2",'B2'!$G$5:$G$50,"actualizare &gt;50% disciplină existentă")</f>
        <v>0</v>
      </c>
      <c r="L33" s="244">
        <f>COUNTIFS('B2'!$D$5:$D$50,"2",'B2'!$B$5:$B$50,"B2",'B2'!$G$5:$G$50,"actualizare &gt;50% disciplină existentă")</f>
        <v>0</v>
      </c>
      <c r="M33" s="244">
        <f>COUNTIFS('B2'!$D$5:$D$50,"3",'B2'!$B$5:$B$50,"B2",'B2'!$G$5:$G$50,"actualizare &gt;50% disciplină existentă")</f>
        <v>0</v>
      </c>
      <c r="N33" s="244">
        <f>COUNTIFS('B2'!$D$5:$D$50,"peste 3",'B2'!$B$5:$B$50,"B2",'B2'!$G$5:$G$50,"actualizare &gt;50% disciplină existentă")</f>
        <v>0</v>
      </c>
      <c r="O33" s="386"/>
      <c r="P33" s="393"/>
      <c r="Q33" s="394"/>
      <c r="R33" s="395"/>
      <c r="S33" s="385"/>
      <c r="T33" s="385"/>
      <c r="U33" s="385"/>
      <c r="V33" s="385"/>
      <c r="W33" s="385"/>
      <c r="X33" s="385"/>
      <c r="Y33" s="385"/>
      <c r="Z33" s="385"/>
      <c r="AA33" s="385"/>
    </row>
    <row r="34" spans="1:27" ht="12.95" customHeight="1" x14ac:dyDescent="0.25">
      <c r="A34" s="356"/>
      <c r="B34" s="370"/>
      <c r="C34" s="318" t="str">
        <f>HYPERLINK("#'B3'!D5","B3")</f>
        <v>B3</v>
      </c>
      <c r="D34" s="321" t="s">
        <v>3007</v>
      </c>
      <c r="E34" s="322"/>
      <c r="F34" s="322"/>
      <c r="G34" s="322"/>
      <c r="H34" s="323"/>
      <c r="I34" s="330" t="s">
        <v>2961</v>
      </c>
      <c r="J34" s="333">
        <f>IF(K35&gt;0,LEFT(I34,2)*K35,0)+IF(L35&gt;0,LEFT(I34,2)*L35/2,0)+IF(M35&gt;0,LEFT(I34,2)*M35/3,0)+IF(N35&gt;0,LEFT(I34,2)*N35/4,0)+IF(K37&gt;0,MID(I34,8,1)*K37,0)+IF(L37&gt;0,MID(I34,8,1)*L37/2,0)+IF(M37&gt;0,MID(I34,8,1)*M37/3,0)+IF(N37&gt;0,MID(I34,8,1)*N37/4,0)</f>
        <v>0</v>
      </c>
      <c r="K34" s="291" t="s">
        <v>2831</v>
      </c>
      <c r="L34" s="292"/>
      <c r="M34" s="292"/>
      <c r="N34" s="293"/>
      <c r="O34" s="386" t="s">
        <v>1839</v>
      </c>
      <c r="P34" s="387"/>
      <c r="Q34" s="388"/>
      <c r="R34" s="389"/>
      <c r="S34" s="384"/>
      <c r="T34" s="384"/>
      <c r="U34" s="384"/>
      <c r="V34" s="384"/>
      <c r="W34" s="384"/>
      <c r="X34" s="384"/>
      <c r="Y34" s="384"/>
      <c r="Z34" s="384"/>
      <c r="AA34" s="384"/>
    </row>
    <row r="35" spans="1:27" ht="12.95" customHeight="1" x14ac:dyDescent="0.25">
      <c r="A35" s="356"/>
      <c r="B35" s="370"/>
      <c r="C35" s="319"/>
      <c r="D35" s="324"/>
      <c r="E35" s="325"/>
      <c r="F35" s="325"/>
      <c r="G35" s="325"/>
      <c r="H35" s="326"/>
      <c r="I35" s="331"/>
      <c r="J35" s="334"/>
      <c r="K35" s="243">
        <f>COUNTIFS('B3'!$D$5:$D$50,"1",'B3'!$B$5:$B$50,"B3",'B3'!$G$5:$G$50,"elaborare disciplină nouă")</f>
        <v>0</v>
      </c>
      <c r="L35" s="243">
        <f>COUNTIFS('B3'!$D$5:$D$50,"2",'B3'!$B$5:$B$50,"B3",'B3'!$G$5:$G$50,"elaborare disciplină nouă")</f>
        <v>0</v>
      </c>
      <c r="M35" s="243">
        <f>COUNTIFS('B3'!$D$5:$D$50,"3",'B3'!$B$5:$B$50,"B3",'B3'!$G$5:$G$50,"elaborare disciplină nouă")</f>
        <v>0</v>
      </c>
      <c r="N35" s="243">
        <f>COUNTIFS('B3'!$D$5:$D$50,"peste 3",'B3'!$B$5:$B$50,"B3",'B3'!$G$5:$G$50,"elaborare disciplină nouă")</f>
        <v>0</v>
      </c>
      <c r="O35" s="386"/>
      <c r="P35" s="390"/>
      <c r="Q35" s="391"/>
      <c r="R35" s="392"/>
      <c r="S35" s="385"/>
      <c r="T35" s="385"/>
      <c r="U35" s="384"/>
      <c r="V35" s="384"/>
      <c r="W35" s="384"/>
      <c r="X35" s="384"/>
      <c r="Y35" s="384"/>
      <c r="Z35" s="384"/>
      <c r="AA35" s="384"/>
    </row>
    <row r="36" spans="1:27" ht="12.95" customHeight="1" x14ac:dyDescent="0.25">
      <c r="A36" s="356"/>
      <c r="B36" s="370"/>
      <c r="C36" s="319"/>
      <c r="D36" s="324"/>
      <c r="E36" s="325"/>
      <c r="F36" s="325"/>
      <c r="G36" s="325"/>
      <c r="H36" s="326"/>
      <c r="I36" s="331"/>
      <c r="J36" s="334"/>
      <c r="K36" s="291" t="s">
        <v>2819</v>
      </c>
      <c r="L36" s="292"/>
      <c r="M36" s="292"/>
      <c r="N36" s="293"/>
      <c r="O36" s="386"/>
      <c r="P36" s="390"/>
      <c r="Q36" s="391"/>
      <c r="R36" s="392"/>
      <c r="S36" s="385"/>
      <c r="T36" s="385"/>
      <c r="U36" s="385"/>
      <c r="V36" s="385"/>
      <c r="W36" s="384"/>
      <c r="X36" s="384"/>
      <c r="Y36" s="384"/>
      <c r="Z36" s="384"/>
      <c r="AA36" s="384"/>
    </row>
    <row r="37" spans="1:27" ht="15" customHeight="1" x14ac:dyDescent="0.25">
      <c r="A37" s="356"/>
      <c r="B37" s="370"/>
      <c r="C37" s="320"/>
      <c r="D37" s="327"/>
      <c r="E37" s="328"/>
      <c r="F37" s="328"/>
      <c r="G37" s="328"/>
      <c r="H37" s="329"/>
      <c r="I37" s="332"/>
      <c r="J37" s="335"/>
      <c r="K37" s="244">
        <f>COUNTIFS('B3'!$D$5:$D$50,"1",'B3'!$B$5:$B$50,"B3",'B3'!$G$5:$G$50,"actualizare &gt;50% disciplină existentă")</f>
        <v>0</v>
      </c>
      <c r="L37" s="244">
        <f>COUNTIFS('B3'!$D$5:$D$50,"2",'B3'!$B$5:$B$50,"B3",'B3'!$G$5:$G$50,"actualizare &gt;50% disciplină existentă")</f>
        <v>0</v>
      </c>
      <c r="M37" s="244">
        <f>COUNTIFS('B3'!$D$5:$D$50,"3",'B3'!$B$5:$B$50,"B3",'B3'!$G$5:$G$50,"actualizare &gt;50% disciplină existentă")</f>
        <v>0</v>
      </c>
      <c r="N37" s="244">
        <f>COUNTIFS('B3'!$D$5:$D$50,"peste 3",'B3'!$B$5:$B$50,"B3",'B3'!$G$5:$G$50,"actualizare &gt;50% disciplină existentă")</f>
        <v>0</v>
      </c>
      <c r="O37" s="386"/>
      <c r="P37" s="393"/>
      <c r="Q37" s="394"/>
      <c r="R37" s="395"/>
      <c r="S37" s="385"/>
      <c r="T37" s="385"/>
      <c r="U37" s="385"/>
      <c r="V37" s="385"/>
      <c r="W37" s="385"/>
      <c r="X37" s="385"/>
      <c r="Y37" s="385"/>
      <c r="Z37" s="385"/>
      <c r="AA37" s="385"/>
    </row>
    <row r="38" spans="1:27" ht="7.5" customHeight="1" x14ac:dyDescent="0.25">
      <c r="A38" s="356"/>
      <c r="B38" s="370"/>
      <c r="C38" s="318" t="str">
        <f>HYPERLINK("#'B4'!D5","B4")</f>
        <v>B4</v>
      </c>
      <c r="D38" s="363" t="s">
        <v>2634</v>
      </c>
      <c r="E38" s="364"/>
      <c r="F38" s="364"/>
      <c r="G38" s="364"/>
      <c r="H38" s="365"/>
      <c r="I38" s="309" t="s">
        <v>2835</v>
      </c>
      <c r="J38" s="333">
        <f>IF(K38&gt;0,LEFT(I38,1)*K38,0)+IF(L38&gt;0,LEFT(I38,1)*L38/2,0)+IF(M38&gt;0,LEFT(I38,1)*M38/3,0)+IF(N38&gt;0,LEFT(I38,1)*N38/4,0)</f>
        <v>0</v>
      </c>
      <c r="K38" s="346">
        <f>COUNTIFS('B4'!$D$5:$D$50,"1",'B4'!$B$5:$B$50,"B4")</f>
        <v>0</v>
      </c>
      <c r="L38" s="346">
        <f>COUNTIFS('B4'!$D$5:$D$50,"2",'B4'!$B$5:$B$50,"B4")</f>
        <v>0</v>
      </c>
      <c r="M38" s="346">
        <f>COUNTIFS('B4'!$D$5:$D$50,"3",'B4'!$B$5:$B$50,"B4")</f>
        <v>0</v>
      </c>
      <c r="N38" s="346">
        <f>COUNTIFS('B4'!$D$5:$D$50,"peste 3",'B4'!$B$5:$B$50,"B4")</f>
        <v>0</v>
      </c>
      <c r="O38" s="386" t="s">
        <v>1840</v>
      </c>
      <c r="P38" s="387"/>
      <c r="Q38" s="388"/>
      <c r="R38" s="389"/>
      <c r="S38" s="384"/>
      <c r="T38" s="384"/>
      <c r="U38" s="384"/>
      <c r="V38" s="384"/>
      <c r="W38" s="384"/>
      <c r="X38" s="384"/>
      <c r="Y38" s="384"/>
      <c r="Z38" s="384"/>
      <c r="AA38" s="384"/>
    </row>
    <row r="39" spans="1:27" ht="7.5" customHeight="1" x14ac:dyDescent="0.25">
      <c r="A39" s="356"/>
      <c r="B39" s="370"/>
      <c r="C39" s="319"/>
      <c r="D39" s="366"/>
      <c r="E39" s="367"/>
      <c r="F39" s="367"/>
      <c r="G39" s="367"/>
      <c r="H39" s="368"/>
      <c r="I39" s="357"/>
      <c r="J39" s="334"/>
      <c r="K39" s="346"/>
      <c r="L39" s="346"/>
      <c r="M39" s="346"/>
      <c r="N39" s="346"/>
      <c r="O39" s="386"/>
      <c r="P39" s="390"/>
      <c r="Q39" s="391"/>
      <c r="R39" s="392"/>
      <c r="S39" s="385"/>
      <c r="T39" s="385"/>
      <c r="U39" s="384"/>
      <c r="V39" s="384"/>
      <c r="W39" s="384"/>
      <c r="X39" s="384"/>
      <c r="Y39" s="384"/>
      <c r="Z39" s="384"/>
      <c r="AA39" s="384"/>
    </row>
    <row r="40" spans="1:27" ht="5.25" customHeight="1" x14ac:dyDescent="0.25">
      <c r="A40" s="356"/>
      <c r="B40" s="370"/>
      <c r="C40" s="319"/>
      <c r="D40" s="366"/>
      <c r="E40" s="367"/>
      <c r="F40" s="367"/>
      <c r="G40" s="367"/>
      <c r="H40" s="368"/>
      <c r="I40" s="357"/>
      <c r="J40" s="334"/>
      <c r="K40" s="346"/>
      <c r="L40" s="346"/>
      <c r="M40" s="346"/>
      <c r="N40" s="346"/>
      <c r="O40" s="386"/>
      <c r="P40" s="390"/>
      <c r="Q40" s="391"/>
      <c r="R40" s="392"/>
      <c r="S40" s="385"/>
      <c r="T40" s="385"/>
      <c r="U40" s="385"/>
      <c r="V40" s="385"/>
      <c r="W40" s="384"/>
      <c r="X40" s="384"/>
      <c r="Y40" s="384"/>
      <c r="Z40" s="384"/>
      <c r="AA40" s="384"/>
    </row>
    <row r="41" spans="1:27" ht="6" customHeight="1" x14ac:dyDescent="0.25">
      <c r="A41" s="356"/>
      <c r="B41" s="370"/>
      <c r="C41" s="320"/>
      <c r="D41" s="375"/>
      <c r="E41" s="376"/>
      <c r="F41" s="376"/>
      <c r="G41" s="376"/>
      <c r="H41" s="377"/>
      <c r="I41" s="310"/>
      <c r="J41" s="335"/>
      <c r="K41" s="346"/>
      <c r="L41" s="346"/>
      <c r="M41" s="346"/>
      <c r="N41" s="346"/>
      <c r="O41" s="386"/>
      <c r="P41" s="393"/>
      <c r="Q41" s="394"/>
      <c r="R41" s="395"/>
      <c r="S41" s="385"/>
      <c r="T41" s="385"/>
      <c r="U41" s="385"/>
      <c r="V41" s="385"/>
      <c r="W41" s="385"/>
      <c r="X41" s="385"/>
      <c r="Y41" s="385"/>
      <c r="Z41" s="385"/>
      <c r="AA41" s="385"/>
    </row>
    <row r="42" spans="1:27" ht="12.95" customHeight="1" x14ac:dyDescent="0.25">
      <c r="A42" s="356"/>
      <c r="B42" s="370"/>
      <c r="C42" s="318" t="str">
        <f>HYPERLINK("#'B5'!D5","B5")</f>
        <v>B5</v>
      </c>
      <c r="D42" s="363" t="s">
        <v>2814</v>
      </c>
      <c r="E42" s="364"/>
      <c r="F42" s="364"/>
      <c r="G42" s="364"/>
      <c r="H42" s="365"/>
      <c r="I42" s="309" t="s">
        <v>2635</v>
      </c>
      <c r="J42" s="333">
        <f>IF(K43&gt;0,LEFT(I42,1)*K43,0)+IF(L43&gt;0,LEFT(I42,1)*L43/2,0)+IF(M43&gt;0,LEFT(I42,1)*M43/3,0)+IF(N43&gt;0,LEFT(I42,1)*N43/4,0)+IF(K45&gt;0,MID(I42,7,1)*K45,0)+IF(L45&gt;0,MID(I42,7,1)*L45/2,0)+IF(M45&gt;0,MID(I42,7,1)*M45/3,0)+IF(N45&gt;0,MID(I42,7,1)*N45/4,0)</f>
        <v>0</v>
      </c>
      <c r="K42" s="291" t="s">
        <v>2837</v>
      </c>
      <c r="L42" s="292"/>
      <c r="M42" s="292"/>
      <c r="N42" s="293"/>
      <c r="O42" s="386" t="s">
        <v>1841</v>
      </c>
      <c r="P42" s="387"/>
      <c r="Q42" s="388"/>
      <c r="R42" s="389"/>
      <c r="S42" s="384"/>
      <c r="T42" s="384"/>
      <c r="U42" s="384"/>
      <c r="V42" s="384"/>
      <c r="W42" s="384"/>
      <c r="X42" s="384"/>
      <c r="Y42" s="384"/>
      <c r="Z42" s="384"/>
      <c r="AA42" s="384"/>
    </row>
    <row r="43" spans="1:27" ht="12.95" customHeight="1" x14ac:dyDescent="0.25">
      <c r="A43" s="356"/>
      <c r="B43" s="370"/>
      <c r="C43" s="319"/>
      <c r="D43" s="366"/>
      <c r="E43" s="367"/>
      <c r="F43" s="367"/>
      <c r="G43" s="367"/>
      <c r="H43" s="368"/>
      <c r="I43" s="357"/>
      <c r="J43" s="334"/>
      <c r="K43" s="243">
        <f>COUNTIFS('B5'!$D$5:$D$50,"1",'B5'!$B$5:$B$50,"B5",'B5'!$G$5:$G$50,"chestionar nou aplicat")</f>
        <v>0</v>
      </c>
      <c r="L43" s="243">
        <f>COUNTIFS('B5'!$D$5:$D$50,"2",'B5'!$B$5:$B$50,"B5",'B5'!$G$5:$G$50,"chestionar nou aplicat")</f>
        <v>0</v>
      </c>
      <c r="M43" s="243">
        <f>COUNTIFS('B5'!$D$5:$D$50,"3",'B5'!$B$5:$B$50,"B5",'B5'!$G$5:$G$50,"chestionar nou aplicat")</f>
        <v>0</v>
      </c>
      <c r="N43" s="243">
        <f>COUNTIFS('B5'!$D$5:$D$50,"peste 3",'B5'!$B$5:$B$50,"B5",'B5'!$G$5:$G$50,"chestionar nou aplicat")</f>
        <v>0</v>
      </c>
      <c r="O43" s="386"/>
      <c r="P43" s="390"/>
      <c r="Q43" s="391"/>
      <c r="R43" s="392"/>
      <c r="S43" s="385"/>
      <c r="T43" s="385"/>
      <c r="U43" s="384"/>
      <c r="V43" s="384"/>
      <c r="W43" s="384"/>
      <c r="X43" s="384"/>
      <c r="Y43" s="384"/>
      <c r="Z43" s="384"/>
      <c r="AA43" s="384"/>
    </row>
    <row r="44" spans="1:27" ht="12.95" customHeight="1" x14ac:dyDescent="0.25">
      <c r="A44" s="356"/>
      <c r="B44" s="370"/>
      <c r="C44" s="319"/>
      <c r="D44" s="366"/>
      <c r="E44" s="367"/>
      <c r="F44" s="367"/>
      <c r="G44" s="367"/>
      <c r="H44" s="368"/>
      <c r="I44" s="357"/>
      <c r="J44" s="334"/>
      <c r="K44" s="291" t="s">
        <v>2838</v>
      </c>
      <c r="L44" s="292"/>
      <c r="M44" s="292"/>
      <c r="N44" s="293"/>
      <c r="O44" s="386"/>
      <c r="P44" s="390"/>
      <c r="Q44" s="391"/>
      <c r="R44" s="392"/>
      <c r="S44" s="385"/>
      <c r="T44" s="385"/>
      <c r="U44" s="385"/>
      <c r="V44" s="385"/>
      <c r="W44" s="384"/>
      <c r="X44" s="384"/>
      <c r="Y44" s="384"/>
      <c r="Z44" s="384"/>
      <c r="AA44" s="384"/>
    </row>
    <row r="45" spans="1:27" ht="14.25" customHeight="1" x14ac:dyDescent="0.25">
      <c r="A45" s="356"/>
      <c r="B45" s="370"/>
      <c r="C45" s="320"/>
      <c r="D45" s="375"/>
      <c r="E45" s="376"/>
      <c r="F45" s="376"/>
      <c r="G45" s="376"/>
      <c r="H45" s="377"/>
      <c r="I45" s="310"/>
      <c r="J45" s="335"/>
      <c r="K45" s="244">
        <f>COUNTIFS('B5'!$D$5:$D$50,"1",'B5'!$B$5:$B$50,"B5",'B5'!$G$5:$G$50,"chestionar actualizat &gt;50% si aplicat")</f>
        <v>0</v>
      </c>
      <c r="L45" s="244">
        <f>COUNTIFS('B5'!$D$5:$D$50,"2",'B5'!$B$5:$B$50,"B5",'B5'!$G$5:$G$50,"chestionar actualizat &gt;50% si aplicat")</f>
        <v>0</v>
      </c>
      <c r="M45" s="244">
        <f>COUNTIFS('B5'!$D$5:$D$50,"3",'B5'!$B$5:$B$50,"B5",'B5'!$G$5:$G$50,"chestionar actualizat &gt;50% si aplicat")</f>
        <v>0</v>
      </c>
      <c r="N45" s="244">
        <f>COUNTIFS('B5'!$D$5:$D$50,"peste 3",'B5'!$B$5:$B$50,"B5",'B5'!$G$5:$G$50,"chestionar actualizat &gt;50% si aplicat")</f>
        <v>0</v>
      </c>
      <c r="O45" s="386"/>
      <c r="P45" s="393"/>
      <c r="Q45" s="394"/>
      <c r="R45" s="395"/>
      <c r="S45" s="385"/>
      <c r="T45" s="385"/>
      <c r="U45" s="385"/>
      <c r="V45" s="385"/>
      <c r="W45" s="385"/>
      <c r="X45" s="385"/>
      <c r="Y45" s="385"/>
      <c r="Z45" s="385"/>
      <c r="AA45" s="385"/>
    </row>
    <row r="46" spans="1:27" ht="11.25" customHeight="1" x14ac:dyDescent="0.25">
      <c r="A46" s="356"/>
      <c r="B46" s="370"/>
      <c r="C46" s="318" t="str">
        <f>HYPERLINK("#'B6'!D5","B6")</f>
        <v>B6</v>
      </c>
      <c r="D46" s="321" t="s">
        <v>2962</v>
      </c>
      <c r="E46" s="322"/>
      <c r="F46" s="322"/>
      <c r="G46" s="322"/>
      <c r="H46" s="323"/>
      <c r="I46" s="309" t="s">
        <v>2633</v>
      </c>
      <c r="J46" s="333">
        <f>IF(K47&gt;0,LEFT(I46,1)*K47,0)+IF(L47&gt;0,LEFT(I46,1)*L47/2,0)+IF(M47&gt;0,LEFT(I46,1)*M47/3,0)+IF(N47&gt;0,LEFT(I46,1)*N47/4,0)+IF(K49&gt;0,MID(I46,7,1)*K49,0)+IF(L49&gt;0,MID(I46,7,1)*L49/2,0)+IF(M49&gt;0,MID(I46,7,1)*M49/3,0)+IF(N49&gt;0,MID(I46,7,1)*N49/4,0)</f>
        <v>0</v>
      </c>
      <c r="K46" s="291" t="s">
        <v>2831</v>
      </c>
      <c r="L46" s="292"/>
      <c r="M46" s="292"/>
      <c r="N46" s="293"/>
      <c r="O46" s="386" t="s">
        <v>1842</v>
      </c>
      <c r="P46" s="387"/>
      <c r="Q46" s="388"/>
      <c r="R46" s="389"/>
      <c r="S46" s="384"/>
      <c r="T46" s="384"/>
      <c r="U46" s="384"/>
      <c r="V46" s="384"/>
      <c r="W46" s="384"/>
      <c r="X46" s="384"/>
      <c r="Y46" s="384"/>
      <c r="Z46" s="384"/>
      <c r="AA46" s="384"/>
    </row>
    <row r="47" spans="1:27" ht="6.75" customHeight="1" x14ac:dyDescent="0.25">
      <c r="A47" s="356"/>
      <c r="B47" s="370"/>
      <c r="C47" s="319"/>
      <c r="D47" s="324"/>
      <c r="E47" s="325"/>
      <c r="F47" s="325"/>
      <c r="G47" s="325"/>
      <c r="H47" s="326"/>
      <c r="I47" s="357"/>
      <c r="J47" s="334"/>
      <c r="K47" s="243">
        <f>COUNTIFS('B6'!$D$5:$D$50,"1",'B6'!$B$5:$B$50,"B6",'B6'!$H$5:$H$50,"elaborare disciplină nouă")</f>
        <v>0</v>
      </c>
      <c r="L47" s="243">
        <f>COUNTIFS('B6'!$D$5:$D$50,"2",'B6'!$B$5:$B$50,"B6",'B6'!$H$5:$H$50,"elaborare disciplină nouă")</f>
        <v>0</v>
      </c>
      <c r="M47" s="243">
        <f>COUNTIFS('B6'!$D$5:$D$50,"3",'B6'!$B$5:$B$50,"B6",'B6'!$H$5:$H$50,"elaborare disciplină nouă")</f>
        <v>0</v>
      </c>
      <c r="N47" s="243">
        <f>COUNTIFS('B6'!$D$5:$D$50,"peste 3",'B6'!$B$5:$B$50,"B6",'B6'!$H$5:$H$50,"elaborare disciplină nouă")</f>
        <v>0</v>
      </c>
      <c r="O47" s="386"/>
      <c r="P47" s="390"/>
      <c r="Q47" s="391"/>
      <c r="R47" s="392"/>
      <c r="S47" s="385"/>
      <c r="T47" s="385"/>
      <c r="U47" s="384"/>
      <c r="V47" s="384"/>
      <c r="W47" s="384"/>
      <c r="X47" s="384"/>
      <c r="Y47" s="384"/>
      <c r="Z47" s="384"/>
      <c r="AA47" s="384"/>
    </row>
    <row r="48" spans="1:27" ht="11.25" customHeight="1" x14ac:dyDescent="0.25">
      <c r="A48" s="356"/>
      <c r="B48" s="370"/>
      <c r="C48" s="319"/>
      <c r="D48" s="324"/>
      <c r="E48" s="325"/>
      <c r="F48" s="325"/>
      <c r="G48" s="325"/>
      <c r="H48" s="326"/>
      <c r="I48" s="357"/>
      <c r="J48" s="334"/>
      <c r="K48" s="291" t="s">
        <v>2819</v>
      </c>
      <c r="L48" s="292"/>
      <c r="M48" s="292"/>
      <c r="N48" s="293"/>
      <c r="O48" s="386"/>
      <c r="P48" s="390"/>
      <c r="Q48" s="391"/>
      <c r="R48" s="392"/>
      <c r="S48" s="385"/>
      <c r="T48" s="385"/>
      <c r="U48" s="385"/>
      <c r="V48" s="385"/>
      <c r="W48" s="384"/>
      <c r="X48" s="384"/>
      <c r="Y48" s="384"/>
      <c r="Z48" s="384"/>
      <c r="AA48" s="384"/>
    </row>
    <row r="49" spans="1:27" ht="11.25" customHeight="1" x14ac:dyDescent="0.25">
      <c r="A49" s="356"/>
      <c r="B49" s="370"/>
      <c r="C49" s="320"/>
      <c r="D49" s="327"/>
      <c r="E49" s="328"/>
      <c r="F49" s="328"/>
      <c r="G49" s="328"/>
      <c r="H49" s="329"/>
      <c r="I49" s="310"/>
      <c r="J49" s="335"/>
      <c r="K49" s="244">
        <f>COUNTIFS('B6'!$D$5:$D$50,"1",'B6'!$B$5:$B$50,"B6",'B6'!$H$5:$H$50,"actualizare &gt;50% disciplină existentă")</f>
        <v>0</v>
      </c>
      <c r="L49" s="244">
        <f>COUNTIFS('B6'!$D$5:$D$50,"2",'B6'!$B$5:$B$50,"B6",'B6'!$H$5:$H$50,"actualizare &gt;50% disciplină existentă")</f>
        <v>0</v>
      </c>
      <c r="M49" s="244">
        <f>COUNTIFS('B6'!$D$5:$D$50,"3",'B6'!$B$5:$B$50,"B6",'B6'!$H$5:$H$50,"actualizare &gt;50% disciplină existentă")</f>
        <v>0</v>
      </c>
      <c r="N49" s="244">
        <f>COUNTIFS('B6'!$D$5:$D$50,"peste 3",'B6'!$B$5:$B$50,"B6",'B6'!$H$5:$H$50,"actualizare &gt;50% disciplină existentă")</f>
        <v>0</v>
      </c>
      <c r="O49" s="386"/>
      <c r="P49" s="393"/>
      <c r="Q49" s="394"/>
      <c r="R49" s="395"/>
      <c r="S49" s="385"/>
      <c r="T49" s="385"/>
      <c r="U49" s="385"/>
      <c r="V49" s="385"/>
      <c r="W49" s="385"/>
      <c r="X49" s="385"/>
      <c r="Y49" s="385"/>
      <c r="Z49" s="385"/>
      <c r="AA49" s="385"/>
    </row>
    <row r="50" spans="1:27" ht="11.25" hidden="1" customHeight="1" x14ac:dyDescent="0.25">
      <c r="A50" s="356"/>
      <c r="B50" s="370"/>
      <c r="C50" s="318" t="str">
        <f>HYPERLINK("#'B7'!D5","B7")</f>
        <v>B7</v>
      </c>
      <c r="D50" s="321" t="s">
        <v>2963</v>
      </c>
      <c r="E50" s="322"/>
      <c r="F50" s="322"/>
      <c r="G50" s="322"/>
      <c r="H50" s="323"/>
      <c r="I50" s="330" t="s">
        <v>2958</v>
      </c>
      <c r="J50" s="333">
        <f>LEFT(I50,1)*K50</f>
        <v>0</v>
      </c>
      <c r="K50" s="346">
        <f>COUNTIFS('B7'!$B$5:$B$50,"B7",'B7'!$C$5:$C$50,$D$3)</f>
        <v>0</v>
      </c>
      <c r="L50" s="294"/>
      <c r="M50" s="295"/>
      <c r="N50" s="295"/>
      <c r="O50" s="413" t="s">
        <v>1843</v>
      </c>
      <c r="P50" s="387"/>
      <c r="Q50" s="388"/>
      <c r="R50" s="388"/>
      <c r="S50" s="388"/>
      <c r="T50" s="388"/>
      <c r="U50" s="388"/>
      <c r="V50" s="388"/>
      <c r="W50" s="388"/>
      <c r="X50" s="388"/>
      <c r="Y50" s="388"/>
      <c r="Z50" s="388"/>
      <c r="AA50" s="389"/>
    </row>
    <row r="51" spans="1:27" ht="27" hidden="1" customHeight="1" x14ac:dyDescent="0.25">
      <c r="A51" s="356"/>
      <c r="B51" s="370"/>
      <c r="C51" s="319"/>
      <c r="D51" s="324"/>
      <c r="E51" s="325"/>
      <c r="F51" s="325"/>
      <c r="G51" s="325"/>
      <c r="H51" s="326"/>
      <c r="I51" s="331"/>
      <c r="J51" s="334"/>
      <c r="K51" s="346"/>
      <c r="L51" s="296"/>
      <c r="M51" s="297"/>
      <c r="N51" s="297"/>
      <c r="O51" s="413"/>
      <c r="P51" s="390"/>
      <c r="Q51" s="391"/>
      <c r="R51" s="391"/>
      <c r="S51" s="391"/>
      <c r="T51" s="391"/>
      <c r="U51" s="391"/>
      <c r="V51" s="391"/>
      <c r="W51" s="391"/>
      <c r="X51" s="391"/>
      <c r="Y51" s="391"/>
      <c r="Z51" s="391"/>
      <c r="AA51" s="392"/>
    </row>
    <row r="52" spans="1:27" ht="14.25" customHeight="1" x14ac:dyDescent="0.25">
      <c r="A52" s="356"/>
      <c r="B52" s="370"/>
      <c r="C52" s="362" t="str">
        <f>HYPERLINK("#'B7bis'!D5","B7")</f>
        <v>B7</v>
      </c>
      <c r="D52" s="363" t="s">
        <v>2636</v>
      </c>
      <c r="E52" s="364"/>
      <c r="F52" s="364"/>
      <c r="G52" s="364"/>
      <c r="H52" s="365"/>
      <c r="I52" s="309" t="s">
        <v>2845</v>
      </c>
      <c r="J52" s="333">
        <f>LEFT(I52,1)*K52+MID(I52,7,1)*K53</f>
        <v>0</v>
      </c>
      <c r="K52" s="245">
        <f>COUNTIFS(B7bis!$B$5:$B$50,"B7bis",B7bis!$C$5:$C$50,$D$3,B7bis!$D$5:$D$50,"program de studii nou")</f>
        <v>0</v>
      </c>
      <c r="L52" s="298" t="s">
        <v>2840</v>
      </c>
      <c r="M52" s="299"/>
      <c r="N52" s="300"/>
      <c r="O52" s="413" t="s">
        <v>1895</v>
      </c>
      <c r="P52" s="387"/>
      <c r="Q52" s="388"/>
      <c r="R52" s="388"/>
      <c r="S52" s="388"/>
      <c r="T52" s="388"/>
      <c r="U52" s="388"/>
      <c r="V52" s="388"/>
      <c r="W52" s="388"/>
      <c r="X52" s="388"/>
      <c r="Y52" s="388"/>
      <c r="Z52" s="388"/>
      <c r="AA52" s="389"/>
    </row>
    <row r="53" spans="1:27" ht="14.25" customHeight="1" x14ac:dyDescent="0.25">
      <c r="A53" s="356"/>
      <c r="B53" s="371"/>
      <c r="C53" s="320"/>
      <c r="D53" s="366"/>
      <c r="E53" s="367"/>
      <c r="F53" s="367"/>
      <c r="G53" s="367"/>
      <c r="H53" s="368"/>
      <c r="I53" s="357"/>
      <c r="J53" s="334"/>
      <c r="K53" s="245">
        <f>COUNTIFS(B7bis!$B$5:$B$50,"B7bis",B7bis!$C$5:$C$50,$D$3,B7bis!$D$5:$D$50,"program de studii existent")</f>
        <v>0</v>
      </c>
      <c r="L53" s="298" t="s">
        <v>2841</v>
      </c>
      <c r="M53" s="299"/>
      <c r="N53" s="300"/>
      <c r="O53" s="413"/>
      <c r="P53" s="390"/>
      <c r="Q53" s="391"/>
      <c r="R53" s="391"/>
      <c r="S53" s="391"/>
      <c r="T53" s="391"/>
      <c r="U53" s="391"/>
      <c r="V53" s="391"/>
      <c r="W53" s="391"/>
      <c r="X53" s="391"/>
      <c r="Y53" s="391"/>
      <c r="Z53" s="391"/>
      <c r="AA53" s="392"/>
    </row>
    <row r="54" spans="1:27" ht="11.25" hidden="1" customHeight="1" x14ac:dyDescent="0.2">
      <c r="A54" s="401" t="s">
        <v>2394</v>
      </c>
      <c r="B54" s="401"/>
      <c r="C54" s="401"/>
      <c r="D54" s="401"/>
      <c r="E54" s="401"/>
      <c r="F54" s="401"/>
      <c r="G54" s="401"/>
      <c r="H54" s="401"/>
      <c r="I54" s="401"/>
      <c r="J54" s="401"/>
      <c r="K54" s="401"/>
      <c r="L54" s="402"/>
      <c r="M54" s="402"/>
      <c r="N54" s="402"/>
      <c r="O54" s="412" t="s">
        <v>2362</v>
      </c>
      <c r="P54" s="412"/>
      <c r="Q54" s="412"/>
      <c r="R54" s="412"/>
      <c r="S54" s="412"/>
      <c r="T54" s="412"/>
      <c r="U54" s="412"/>
      <c r="V54" s="412"/>
      <c r="W54" s="412"/>
      <c r="X54" s="412"/>
      <c r="Y54" s="412"/>
      <c r="Z54" s="412"/>
      <c r="AA54" s="412"/>
    </row>
    <row r="55" spans="1:27" ht="10.5" customHeight="1" x14ac:dyDescent="0.25">
      <c r="A55" s="356">
        <v>2</v>
      </c>
      <c r="B55" s="369" t="s">
        <v>37</v>
      </c>
      <c r="C55" s="318" t="str">
        <f>HYPERLINK("#'B8'!D5","B8")</f>
        <v>B8</v>
      </c>
      <c r="D55" s="321" t="s">
        <v>3027</v>
      </c>
      <c r="E55" s="322"/>
      <c r="F55" s="322"/>
      <c r="G55" s="322"/>
      <c r="H55" s="323"/>
      <c r="I55" s="309" t="s">
        <v>2813</v>
      </c>
      <c r="J55" s="333">
        <f>IF(K55&gt;0,LEFT(I55,1)*K55,0)+IF(L55&gt;0,LEFT(I55,1)*L55/2,0)+IF(M55&gt;0,LEFT(I55,1)*M55/3,0)+IF(N55&gt;0,LEFT(I55,1)*N55/4,0)</f>
        <v>0</v>
      </c>
      <c r="K55" s="346">
        <f>COUNTIFS('B8'!$D$5:$D$50,"1",'B8'!$B$5:$B$50,"B8")</f>
        <v>0</v>
      </c>
      <c r="L55" s="346">
        <f>COUNTIFS('B8'!$D$5:$D$50,"2",'B8'!$B$5:$B$50,"B8")</f>
        <v>0</v>
      </c>
      <c r="M55" s="346">
        <f>COUNTIFS('B8'!$D$5:$D$50,"3",'B8'!$B$5:$B$50,"B8")</f>
        <v>0</v>
      </c>
      <c r="N55" s="346">
        <f>COUNTIFS('B8'!$D$5:$D$50,"peste 3",'B8'!$B$5:$B$50,"B8")</f>
        <v>0</v>
      </c>
      <c r="O55" s="386" t="s">
        <v>1844</v>
      </c>
      <c r="P55" s="387"/>
      <c r="Q55" s="388"/>
      <c r="R55" s="389"/>
      <c r="S55" s="384"/>
      <c r="T55" s="384"/>
      <c r="U55" s="384"/>
      <c r="V55" s="384"/>
      <c r="W55" s="384"/>
      <c r="X55" s="384"/>
      <c r="Y55" s="384"/>
      <c r="Z55" s="384"/>
      <c r="AA55" s="384"/>
    </row>
    <row r="56" spans="1:27" ht="10.5" customHeight="1" x14ac:dyDescent="0.25">
      <c r="A56" s="356"/>
      <c r="B56" s="370"/>
      <c r="C56" s="319"/>
      <c r="D56" s="324"/>
      <c r="E56" s="325"/>
      <c r="F56" s="325"/>
      <c r="G56" s="325"/>
      <c r="H56" s="326"/>
      <c r="I56" s="357"/>
      <c r="J56" s="334"/>
      <c r="K56" s="346"/>
      <c r="L56" s="346"/>
      <c r="M56" s="346"/>
      <c r="N56" s="346"/>
      <c r="O56" s="386"/>
      <c r="P56" s="390"/>
      <c r="Q56" s="391"/>
      <c r="R56" s="392"/>
      <c r="S56" s="385"/>
      <c r="T56" s="385"/>
      <c r="U56" s="384"/>
      <c r="V56" s="384"/>
      <c r="W56" s="384"/>
      <c r="X56" s="384"/>
      <c r="Y56" s="384"/>
      <c r="Z56" s="384"/>
      <c r="AA56" s="384"/>
    </row>
    <row r="57" spans="1:27" ht="31.5" customHeight="1" x14ac:dyDescent="0.25">
      <c r="A57" s="356"/>
      <c r="B57" s="370"/>
      <c r="C57" s="319"/>
      <c r="D57" s="324"/>
      <c r="E57" s="325"/>
      <c r="F57" s="325"/>
      <c r="G57" s="325"/>
      <c r="H57" s="326"/>
      <c r="I57" s="357"/>
      <c r="J57" s="334"/>
      <c r="K57" s="346"/>
      <c r="L57" s="346"/>
      <c r="M57" s="346"/>
      <c r="N57" s="346"/>
      <c r="O57" s="386"/>
      <c r="P57" s="390"/>
      <c r="Q57" s="391"/>
      <c r="R57" s="392"/>
      <c r="S57" s="385"/>
      <c r="T57" s="385"/>
      <c r="U57" s="385"/>
      <c r="V57" s="385"/>
      <c r="W57" s="384"/>
      <c r="X57" s="384"/>
      <c r="Y57" s="384"/>
      <c r="Z57" s="384"/>
      <c r="AA57" s="384"/>
    </row>
    <row r="58" spans="1:27" ht="12" customHeight="1" x14ac:dyDescent="0.25">
      <c r="A58" s="356"/>
      <c r="B58" s="370"/>
      <c r="C58" s="320"/>
      <c r="D58" s="327"/>
      <c r="E58" s="328"/>
      <c r="F58" s="328"/>
      <c r="G58" s="328"/>
      <c r="H58" s="329"/>
      <c r="I58" s="310"/>
      <c r="J58" s="335"/>
      <c r="K58" s="346"/>
      <c r="L58" s="346"/>
      <c r="M58" s="346"/>
      <c r="N58" s="346"/>
      <c r="O58" s="386"/>
      <c r="P58" s="393"/>
      <c r="Q58" s="394"/>
      <c r="R58" s="395"/>
      <c r="S58" s="385"/>
      <c r="T58" s="385"/>
      <c r="U58" s="385"/>
      <c r="V58" s="385"/>
      <c r="W58" s="385"/>
      <c r="X58" s="385"/>
      <c r="Y58" s="385"/>
      <c r="Z58" s="385"/>
      <c r="AA58" s="385"/>
    </row>
    <row r="59" spans="1:27" ht="6" customHeight="1" x14ac:dyDescent="0.25">
      <c r="A59" s="356"/>
      <c r="B59" s="370"/>
      <c r="C59" s="318" t="str">
        <f>HYPERLINK("#'B9'!D5","B9")</f>
        <v>B9</v>
      </c>
      <c r="D59" s="363" t="s">
        <v>2637</v>
      </c>
      <c r="E59" s="364"/>
      <c r="F59" s="364"/>
      <c r="G59" s="364"/>
      <c r="H59" s="365"/>
      <c r="I59" s="309" t="s">
        <v>2813</v>
      </c>
      <c r="J59" s="333">
        <f>IF(K59&gt;0,LEFT(I59,1)*K59,0)+IF(L59&gt;0,LEFT(I59,1)*L59/2,0)+IF(M59&gt;0,LEFT(I59,1)*M59/3,0)+IF(N59&gt;0,LEFT(I59,1)*N59/4,0)</f>
        <v>0</v>
      </c>
      <c r="K59" s="346">
        <f>COUNTIFS('B9'!$D$5:$D$50,"1",'B9'!$B$5:$B$50,"B9")</f>
        <v>0</v>
      </c>
      <c r="L59" s="346">
        <f>COUNTIFS('B9'!$D$5:$D$50,"2",'B9'!$B$5:$B$50,"B9")</f>
        <v>0</v>
      </c>
      <c r="M59" s="346">
        <f>COUNTIFS('B9'!$D$5:$D$50,"3",'B9'!$B$5:$B$50,"B9")</f>
        <v>0</v>
      </c>
      <c r="N59" s="346">
        <f>COUNTIFS('B9'!$D$5:$D$50,"peste 3",'B9'!$B$5:$B$50,"B9")</f>
        <v>0</v>
      </c>
      <c r="O59" s="386" t="s">
        <v>1845</v>
      </c>
      <c r="P59" s="387"/>
      <c r="Q59" s="388"/>
      <c r="R59" s="389"/>
      <c r="S59" s="384"/>
      <c r="T59" s="384"/>
      <c r="U59" s="384"/>
      <c r="V59" s="384"/>
      <c r="W59" s="384"/>
      <c r="X59" s="384"/>
      <c r="Y59" s="384"/>
      <c r="Z59" s="384"/>
      <c r="AA59" s="384"/>
    </row>
    <row r="60" spans="1:27" ht="2.25" customHeight="1" x14ac:dyDescent="0.25">
      <c r="A60" s="356"/>
      <c r="B60" s="370"/>
      <c r="C60" s="319"/>
      <c r="D60" s="366"/>
      <c r="E60" s="367"/>
      <c r="F60" s="367"/>
      <c r="G60" s="367"/>
      <c r="H60" s="368"/>
      <c r="I60" s="357"/>
      <c r="J60" s="334"/>
      <c r="K60" s="346"/>
      <c r="L60" s="346"/>
      <c r="M60" s="346"/>
      <c r="N60" s="346"/>
      <c r="O60" s="386"/>
      <c r="P60" s="390"/>
      <c r="Q60" s="391"/>
      <c r="R60" s="392"/>
      <c r="S60" s="385"/>
      <c r="T60" s="385"/>
      <c r="U60" s="384"/>
      <c r="V60" s="384"/>
      <c r="W60" s="384"/>
      <c r="X60" s="384"/>
      <c r="Y60" s="384"/>
      <c r="Z60" s="384"/>
      <c r="AA60" s="384"/>
    </row>
    <row r="61" spans="1:27" ht="5.25" customHeight="1" x14ac:dyDescent="0.25">
      <c r="A61" s="356"/>
      <c r="B61" s="370"/>
      <c r="C61" s="319"/>
      <c r="D61" s="366"/>
      <c r="E61" s="367"/>
      <c r="F61" s="367"/>
      <c r="G61" s="367"/>
      <c r="H61" s="368"/>
      <c r="I61" s="357"/>
      <c r="J61" s="334"/>
      <c r="K61" s="346"/>
      <c r="L61" s="346"/>
      <c r="M61" s="346"/>
      <c r="N61" s="346"/>
      <c r="O61" s="386"/>
      <c r="P61" s="390"/>
      <c r="Q61" s="391"/>
      <c r="R61" s="392"/>
      <c r="S61" s="385"/>
      <c r="T61" s="385"/>
      <c r="U61" s="385"/>
      <c r="V61" s="385"/>
      <c r="W61" s="384"/>
      <c r="X61" s="384"/>
      <c r="Y61" s="384"/>
      <c r="Z61" s="384"/>
      <c r="AA61" s="384"/>
    </row>
    <row r="62" spans="1:27" ht="2.25" customHeight="1" x14ac:dyDescent="0.25">
      <c r="A62" s="356"/>
      <c r="B62" s="370"/>
      <c r="C62" s="320"/>
      <c r="D62" s="375"/>
      <c r="E62" s="376"/>
      <c r="F62" s="376"/>
      <c r="G62" s="376"/>
      <c r="H62" s="377"/>
      <c r="I62" s="310"/>
      <c r="J62" s="335"/>
      <c r="K62" s="346"/>
      <c r="L62" s="346"/>
      <c r="M62" s="346"/>
      <c r="N62" s="346"/>
      <c r="O62" s="386"/>
      <c r="P62" s="393"/>
      <c r="Q62" s="394"/>
      <c r="R62" s="395"/>
      <c r="S62" s="385"/>
      <c r="T62" s="385"/>
      <c r="U62" s="385"/>
      <c r="V62" s="385"/>
      <c r="W62" s="385"/>
      <c r="X62" s="385"/>
      <c r="Y62" s="385"/>
      <c r="Z62" s="385"/>
      <c r="AA62" s="385"/>
    </row>
    <row r="63" spans="1:27" ht="5.25" customHeight="1" x14ac:dyDescent="0.25">
      <c r="A63" s="356"/>
      <c r="B63" s="370"/>
      <c r="C63" s="318" t="str">
        <f>HYPERLINK("#'B10'!D5","B10")</f>
        <v>B10</v>
      </c>
      <c r="D63" s="321" t="s">
        <v>2964</v>
      </c>
      <c r="E63" s="322"/>
      <c r="F63" s="322"/>
      <c r="G63" s="322"/>
      <c r="H63" s="323"/>
      <c r="I63" s="309">
        <v>3</v>
      </c>
      <c r="J63" s="333">
        <f>IF(K63&gt;0,LEFT(I63,1)*K63,0)+IF(L63&gt;0,LEFT(I63,1)*L63/2,0)+IF(M63&gt;0,LEFT(I63,1)*M63/3,0)+IF(N63&gt;0,LEFT(I63,1)*N63/4,0)</f>
        <v>0</v>
      </c>
      <c r="K63" s="346">
        <f>COUNTIFS('B10'!$D$5:$D$50,"1",'B10'!$B$5:$B$50,"B10")</f>
        <v>0</v>
      </c>
      <c r="L63" s="346">
        <f>COUNTIFS('B10'!$D$5:$D$50,"2",'B10'!$B$5:$B$50,"B10")</f>
        <v>0</v>
      </c>
      <c r="M63" s="346">
        <f>COUNTIFS('B10'!$D$5:$D$50,"3",'B10'!$B$5:$B$50,"B10")</f>
        <v>0</v>
      </c>
      <c r="N63" s="346">
        <f>COUNTIFS('B10'!$D$5:$D$50,"peste 3",'B10'!$B$5:$B$50,"B10")</f>
        <v>0</v>
      </c>
      <c r="O63" s="386" t="s">
        <v>1846</v>
      </c>
      <c r="P63" s="387"/>
      <c r="Q63" s="388"/>
      <c r="R63" s="389"/>
      <c r="S63" s="384"/>
      <c r="T63" s="384"/>
      <c r="U63" s="384"/>
      <c r="V63" s="384"/>
      <c r="W63" s="384"/>
      <c r="X63" s="384"/>
      <c r="Y63" s="384"/>
      <c r="Z63" s="384"/>
      <c r="AA63" s="384"/>
    </row>
    <row r="64" spans="1:27" ht="3" customHeight="1" x14ac:dyDescent="0.25">
      <c r="A64" s="356"/>
      <c r="B64" s="370"/>
      <c r="C64" s="319"/>
      <c r="D64" s="324"/>
      <c r="E64" s="325"/>
      <c r="F64" s="325"/>
      <c r="G64" s="325"/>
      <c r="H64" s="326"/>
      <c r="I64" s="357"/>
      <c r="J64" s="334"/>
      <c r="K64" s="346"/>
      <c r="L64" s="346"/>
      <c r="M64" s="346"/>
      <c r="N64" s="346"/>
      <c r="O64" s="386"/>
      <c r="P64" s="390"/>
      <c r="Q64" s="391"/>
      <c r="R64" s="392"/>
      <c r="S64" s="385"/>
      <c r="T64" s="385"/>
      <c r="U64" s="384"/>
      <c r="V64" s="384"/>
      <c r="W64" s="384"/>
      <c r="X64" s="384"/>
      <c r="Y64" s="384"/>
      <c r="Z64" s="384"/>
      <c r="AA64" s="384"/>
    </row>
    <row r="65" spans="1:27" ht="3.75" customHeight="1" x14ac:dyDescent="0.25">
      <c r="A65" s="356"/>
      <c r="B65" s="370"/>
      <c r="C65" s="319"/>
      <c r="D65" s="324"/>
      <c r="E65" s="325"/>
      <c r="F65" s="325"/>
      <c r="G65" s="325"/>
      <c r="H65" s="326"/>
      <c r="I65" s="357"/>
      <c r="J65" s="334"/>
      <c r="K65" s="346"/>
      <c r="L65" s="346"/>
      <c r="M65" s="346"/>
      <c r="N65" s="346"/>
      <c r="O65" s="386"/>
      <c r="P65" s="390"/>
      <c r="Q65" s="391"/>
      <c r="R65" s="392"/>
      <c r="S65" s="385"/>
      <c r="T65" s="385"/>
      <c r="U65" s="385"/>
      <c r="V65" s="385"/>
      <c r="W65" s="384"/>
      <c r="X65" s="384"/>
      <c r="Y65" s="384"/>
      <c r="Z65" s="384"/>
      <c r="AA65" s="384"/>
    </row>
    <row r="66" spans="1:27" ht="2.25" customHeight="1" x14ac:dyDescent="0.25">
      <c r="A66" s="356"/>
      <c r="B66" s="370"/>
      <c r="C66" s="320"/>
      <c r="D66" s="327"/>
      <c r="E66" s="328"/>
      <c r="F66" s="328"/>
      <c r="G66" s="328"/>
      <c r="H66" s="329"/>
      <c r="I66" s="310"/>
      <c r="J66" s="335"/>
      <c r="K66" s="346"/>
      <c r="L66" s="346"/>
      <c r="M66" s="346"/>
      <c r="N66" s="346"/>
      <c r="O66" s="386"/>
      <c r="P66" s="393"/>
      <c r="Q66" s="394"/>
      <c r="R66" s="395"/>
      <c r="S66" s="385"/>
      <c r="T66" s="385"/>
      <c r="U66" s="385"/>
      <c r="V66" s="385"/>
      <c r="W66" s="385"/>
      <c r="X66" s="385"/>
      <c r="Y66" s="385"/>
      <c r="Z66" s="385"/>
      <c r="AA66" s="385"/>
    </row>
    <row r="67" spans="1:27" ht="6" customHeight="1" x14ac:dyDescent="0.25">
      <c r="A67" s="356"/>
      <c r="B67" s="370"/>
      <c r="C67" s="318" t="str">
        <f>HYPERLINK("#'B11'!D5","B11")</f>
        <v>B11</v>
      </c>
      <c r="D67" s="321" t="s">
        <v>2965</v>
      </c>
      <c r="E67" s="322"/>
      <c r="F67" s="322"/>
      <c r="G67" s="322"/>
      <c r="H67" s="323"/>
      <c r="I67" s="309">
        <v>10</v>
      </c>
      <c r="J67" s="333">
        <f>I67*K67</f>
        <v>0</v>
      </c>
      <c r="K67" s="346">
        <f>COUNTIFS('B11'!$B$5:$B$50,"B11",'B11'!$C$5:$C$50,$D$3)</f>
        <v>0</v>
      </c>
      <c r="L67" s="294"/>
      <c r="M67" s="295"/>
      <c r="N67" s="295"/>
      <c r="O67" s="413" t="s">
        <v>1847</v>
      </c>
      <c r="P67" s="387"/>
      <c r="Q67" s="388"/>
      <c r="R67" s="388"/>
      <c r="S67" s="388"/>
      <c r="T67" s="388"/>
      <c r="U67" s="388"/>
      <c r="V67" s="388"/>
      <c r="W67" s="388"/>
      <c r="X67" s="388"/>
      <c r="Y67" s="388"/>
      <c r="Z67" s="388"/>
      <c r="AA67" s="389"/>
    </row>
    <row r="68" spans="1:27" ht="0.75" customHeight="1" x14ac:dyDescent="0.25">
      <c r="A68" s="356"/>
      <c r="B68" s="370"/>
      <c r="C68" s="319"/>
      <c r="D68" s="324"/>
      <c r="E68" s="325"/>
      <c r="F68" s="325"/>
      <c r="G68" s="325"/>
      <c r="H68" s="326"/>
      <c r="I68" s="357"/>
      <c r="J68" s="334"/>
      <c r="K68" s="346"/>
      <c r="L68" s="296"/>
      <c r="M68" s="297"/>
      <c r="N68" s="297"/>
      <c r="O68" s="413"/>
      <c r="P68" s="390"/>
      <c r="Q68" s="391"/>
      <c r="R68" s="391"/>
      <c r="S68" s="391"/>
      <c r="T68" s="391"/>
      <c r="U68" s="391"/>
      <c r="V68" s="391"/>
      <c r="W68" s="391"/>
      <c r="X68" s="391"/>
      <c r="Y68" s="391"/>
      <c r="Z68" s="391"/>
      <c r="AA68" s="392"/>
    </row>
    <row r="69" spans="1:27" ht="2.25" customHeight="1" x14ac:dyDescent="0.25">
      <c r="A69" s="356"/>
      <c r="B69" s="370"/>
      <c r="C69" s="319"/>
      <c r="D69" s="324"/>
      <c r="E69" s="325"/>
      <c r="F69" s="325"/>
      <c r="G69" s="325"/>
      <c r="H69" s="326"/>
      <c r="I69" s="357"/>
      <c r="J69" s="334"/>
      <c r="K69" s="346"/>
      <c r="L69" s="296"/>
      <c r="M69" s="297"/>
      <c r="N69" s="297"/>
      <c r="O69" s="413"/>
      <c r="P69" s="390"/>
      <c r="Q69" s="391"/>
      <c r="R69" s="391"/>
      <c r="S69" s="391"/>
      <c r="T69" s="391"/>
      <c r="U69" s="391"/>
      <c r="V69" s="391"/>
      <c r="W69" s="391"/>
      <c r="X69" s="391"/>
      <c r="Y69" s="391"/>
      <c r="Z69" s="391"/>
      <c r="AA69" s="392"/>
    </row>
    <row r="70" spans="1:27" ht="6" customHeight="1" x14ac:dyDescent="0.25">
      <c r="A70" s="356"/>
      <c r="B70" s="370"/>
      <c r="C70" s="320"/>
      <c r="D70" s="327"/>
      <c r="E70" s="328"/>
      <c r="F70" s="328"/>
      <c r="G70" s="328"/>
      <c r="H70" s="329"/>
      <c r="I70" s="310"/>
      <c r="J70" s="335"/>
      <c r="K70" s="346"/>
      <c r="L70" s="378"/>
      <c r="M70" s="379"/>
      <c r="N70" s="379"/>
      <c r="O70" s="413"/>
      <c r="P70" s="393"/>
      <c r="Q70" s="394"/>
      <c r="R70" s="394"/>
      <c r="S70" s="394"/>
      <c r="T70" s="394"/>
      <c r="U70" s="394"/>
      <c r="V70" s="394"/>
      <c r="W70" s="394"/>
      <c r="X70" s="394"/>
      <c r="Y70" s="394"/>
      <c r="Z70" s="394"/>
      <c r="AA70" s="395"/>
    </row>
    <row r="71" spans="1:27" ht="7.5" customHeight="1" x14ac:dyDescent="0.25">
      <c r="A71" s="356"/>
      <c r="B71" s="370"/>
      <c r="C71" s="318" t="str">
        <f>HYPERLINK("#'B12'!D5","B12")</f>
        <v>B12</v>
      </c>
      <c r="D71" s="363" t="s">
        <v>1904</v>
      </c>
      <c r="E71" s="364"/>
      <c r="F71" s="364"/>
      <c r="G71" s="364"/>
      <c r="H71" s="365"/>
      <c r="I71" s="309" t="s">
        <v>2836</v>
      </c>
      <c r="J71" s="333">
        <f>IF(K71&gt;0,LEFT(I71,2)*K71,0)+IF(L71&gt;0,LEFT(I71,2)*L71/2,0)+IF(M71&gt;0,LEFT(I71,2)*M71/3,0)+IF(N71&gt;0,LEFT(I71,2)*N71/4,0)</f>
        <v>0</v>
      </c>
      <c r="K71" s="346">
        <f>COUNTIFS('B12'!$D$5:$D$50,"1",'B12'!$B$5:$B$50,"B12")</f>
        <v>0</v>
      </c>
      <c r="L71" s="346">
        <f>COUNTIFS('B12'!$D$5:$D$50,"2",'B12'!$B$5:$B$50,"B12")</f>
        <v>0</v>
      </c>
      <c r="M71" s="346">
        <f>COUNTIFS('B12'!$D$5:$D$50,"3",'B12'!$B$5:$B$50,"B12")</f>
        <v>0</v>
      </c>
      <c r="N71" s="346">
        <f>COUNTIFS('B12'!$D$5:$D$50,"peste 3",'B12'!$B$5:$B$50,"B12")</f>
        <v>0</v>
      </c>
      <c r="O71" s="386" t="s">
        <v>1808</v>
      </c>
      <c r="P71" s="387"/>
      <c r="Q71" s="388"/>
      <c r="R71" s="389"/>
      <c r="S71" s="384"/>
      <c r="T71" s="384"/>
      <c r="U71" s="384"/>
      <c r="V71" s="384"/>
      <c r="W71" s="384"/>
      <c r="X71" s="384"/>
      <c r="Y71" s="384"/>
      <c r="Z71" s="384"/>
      <c r="AA71" s="384"/>
    </row>
    <row r="72" spans="1:27" ht="7.5" customHeight="1" x14ac:dyDescent="0.25">
      <c r="A72" s="356"/>
      <c r="B72" s="370"/>
      <c r="C72" s="319"/>
      <c r="D72" s="366"/>
      <c r="E72" s="367"/>
      <c r="F72" s="367"/>
      <c r="G72" s="367"/>
      <c r="H72" s="368"/>
      <c r="I72" s="357"/>
      <c r="J72" s="334"/>
      <c r="K72" s="346"/>
      <c r="L72" s="346"/>
      <c r="M72" s="346"/>
      <c r="N72" s="346"/>
      <c r="O72" s="386"/>
      <c r="P72" s="390"/>
      <c r="Q72" s="391"/>
      <c r="R72" s="392"/>
      <c r="S72" s="385"/>
      <c r="T72" s="385"/>
      <c r="U72" s="384"/>
      <c r="V72" s="384"/>
      <c r="W72" s="384"/>
      <c r="X72" s="384"/>
      <c r="Y72" s="384"/>
      <c r="Z72" s="384"/>
      <c r="AA72" s="384"/>
    </row>
    <row r="73" spans="1:27" ht="3.75" customHeight="1" x14ac:dyDescent="0.25">
      <c r="A73" s="356"/>
      <c r="B73" s="370"/>
      <c r="C73" s="319"/>
      <c r="D73" s="366"/>
      <c r="E73" s="367"/>
      <c r="F73" s="367"/>
      <c r="G73" s="367"/>
      <c r="H73" s="368"/>
      <c r="I73" s="357"/>
      <c r="J73" s="334"/>
      <c r="K73" s="346"/>
      <c r="L73" s="346"/>
      <c r="M73" s="346"/>
      <c r="N73" s="346"/>
      <c r="O73" s="386"/>
      <c r="P73" s="390"/>
      <c r="Q73" s="391"/>
      <c r="R73" s="392"/>
      <c r="S73" s="385"/>
      <c r="T73" s="385"/>
      <c r="U73" s="385"/>
      <c r="V73" s="385"/>
      <c r="W73" s="384"/>
      <c r="X73" s="384"/>
      <c r="Y73" s="384"/>
      <c r="Z73" s="384"/>
      <c r="AA73" s="384"/>
    </row>
    <row r="74" spans="1:27" ht="7.5" customHeight="1" x14ac:dyDescent="0.25">
      <c r="A74" s="356"/>
      <c r="B74" s="370"/>
      <c r="C74" s="320"/>
      <c r="D74" s="375"/>
      <c r="E74" s="376"/>
      <c r="F74" s="376"/>
      <c r="G74" s="376"/>
      <c r="H74" s="377"/>
      <c r="I74" s="310"/>
      <c r="J74" s="335"/>
      <c r="K74" s="346"/>
      <c r="L74" s="346"/>
      <c r="M74" s="346"/>
      <c r="N74" s="346"/>
      <c r="O74" s="386"/>
      <c r="P74" s="393"/>
      <c r="Q74" s="394"/>
      <c r="R74" s="395"/>
      <c r="S74" s="385"/>
      <c r="T74" s="385"/>
      <c r="U74" s="385"/>
      <c r="V74" s="385"/>
      <c r="W74" s="385"/>
      <c r="X74" s="385"/>
      <c r="Y74" s="385"/>
      <c r="Z74" s="385"/>
      <c r="AA74" s="385"/>
    </row>
    <row r="75" spans="1:27" ht="6.75" customHeight="1" x14ac:dyDescent="0.25">
      <c r="A75" s="356"/>
      <c r="B75" s="370"/>
      <c r="C75" s="318" t="str">
        <f>HYPERLINK("#'B13'!D5","B13")</f>
        <v>B13</v>
      </c>
      <c r="D75" s="502" t="s">
        <v>3008</v>
      </c>
      <c r="E75" s="503"/>
      <c r="F75" s="503"/>
      <c r="G75" s="503"/>
      <c r="H75" s="504"/>
      <c r="I75" s="309" t="s">
        <v>2949</v>
      </c>
      <c r="J75" s="333">
        <f>IF(K75&gt;0,LEFT(I75,2)*K75,0)+IF(L75&gt;0,LEFT(I75,2)*L75/2,0)+IF(M75&gt;0,LEFT(I75,2)*M75/3,0)+IF(N75&gt;0,LEFT(I75,2)*N75/4,0)</f>
        <v>0</v>
      </c>
      <c r="K75" s="346">
        <f>COUNTIFS('B13'!$D$5:$D$50,"1",'B13'!$B$5:$B$50,"B13")</f>
        <v>0</v>
      </c>
      <c r="L75" s="346">
        <f>COUNTIFS('B13'!$D$5:$D$50,"2",'B13'!$B$5:$B$50,"B13")</f>
        <v>0</v>
      </c>
      <c r="M75" s="346">
        <f>COUNTIFS('B13'!$D$5:$D$50,"3",'B13'!$B$5:$B$50,"B13")</f>
        <v>0</v>
      </c>
      <c r="N75" s="346">
        <f>COUNTIFS('B13'!$D$5:$D$50,"peste 3",'B13'!$B$5:$B$50,"B13")</f>
        <v>0</v>
      </c>
      <c r="O75" s="386" t="s">
        <v>1809</v>
      </c>
      <c r="P75" s="387"/>
      <c r="Q75" s="388"/>
      <c r="R75" s="389"/>
      <c r="S75" s="384"/>
      <c r="T75" s="384"/>
      <c r="U75" s="384"/>
      <c r="V75" s="384"/>
      <c r="W75" s="384"/>
      <c r="X75" s="384"/>
      <c r="Y75" s="384"/>
      <c r="Z75" s="384"/>
      <c r="AA75" s="384"/>
    </row>
    <row r="76" spans="1:27" ht="3.75" customHeight="1" x14ac:dyDescent="0.25">
      <c r="A76" s="356"/>
      <c r="B76" s="370"/>
      <c r="C76" s="319"/>
      <c r="D76" s="505"/>
      <c r="E76" s="506"/>
      <c r="F76" s="506"/>
      <c r="G76" s="506"/>
      <c r="H76" s="507"/>
      <c r="I76" s="357"/>
      <c r="J76" s="334"/>
      <c r="K76" s="346"/>
      <c r="L76" s="346"/>
      <c r="M76" s="346"/>
      <c r="N76" s="346"/>
      <c r="O76" s="386"/>
      <c r="P76" s="390"/>
      <c r="Q76" s="391"/>
      <c r="R76" s="392"/>
      <c r="S76" s="385"/>
      <c r="T76" s="385"/>
      <c r="U76" s="384"/>
      <c r="V76" s="384"/>
      <c r="W76" s="384"/>
      <c r="X76" s="384"/>
      <c r="Y76" s="384"/>
      <c r="Z76" s="384"/>
      <c r="AA76" s="384"/>
    </row>
    <row r="77" spans="1:27" ht="29.1" customHeight="1" x14ac:dyDescent="0.25">
      <c r="A77" s="356"/>
      <c r="B77" s="370"/>
      <c r="C77" s="319"/>
      <c r="D77" s="505"/>
      <c r="E77" s="506"/>
      <c r="F77" s="506"/>
      <c r="G77" s="506"/>
      <c r="H77" s="507"/>
      <c r="I77" s="357"/>
      <c r="J77" s="334"/>
      <c r="K77" s="346"/>
      <c r="L77" s="346"/>
      <c r="M77" s="346"/>
      <c r="N77" s="346"/>
      <c r="O77" s="386"/>
      <c r="P77" s="390"/>
      <c r="Q77" s="391"/>
      <c r="R77" s="392"/>
      <c r="S77" s="385"/>
      <c r="T77" s="385"/>
      <c r="U77" s="385"/>
      <c r="V77" s="385"/>
      <c r="W77" s="384"/>
      <c r="X77" s="384"/>
      <c r="Y77" s="384"/>
      <c r="Z77" s="384"/>
      <c r="AA77" s="384"/>
    </row>
    <row r="78" spans="1:27" ht="24.75" customHeight="1" x14ac:dyDescent="0.25">
      <c r="A78" s="356"/>
      <c r="B78" s="370"/>
      <c r="C78" s="320"/>
      <c r="D78" s="508"/>
      <c r="E78" s="509"/>
      <c r="F78" s="509"/>
      <c r="G78" s="509"/>
      <c r="H78" s="510"/>
      <c r="I78" s="310"/>
      <c r="J78" s="335"/>
      <c r="K78" s="346"/>
      <c r="L78" s="346"/>
      <c r="M78" s="346"/>
      <c r="N78" s="346"/>
      <c r="O78" s="386"/>
      <c r="P78" s="393"/>
      <c r="Q78" s="394"/>
      <c r="R78" s="395"/>
      <c r="S78" s="385"/>
      <c r="T78" s="385"/>
      <c r="U78" s="385"/>
      <c r="V78" s="385"/>
      <c r="W78" s="385"/>
      <c r="X78" s="385"/>
      <c r="Y78" s="385"/>
      <c r="Z78" s="385"/>
      <c r="AA78" s="385"/>
    </row>
    <row r="79" spans="1:27" ht="6.75" hidden="1" customHeight="1" x14ac:dyDescent="0.25">
      <c r="A79" s="356"/>
      <c r="B79" s="370"/>
      <c r="C79" s="318" t="str">
        <f>HYPERLINK("#'B14'!D5","B14")</f>
        <v>B14</v>
      </c>
      <c r="D79" s="347" t="s">
        <v>2667</v>
      </c>
      <c r="E79" s="348"/>
      <c r="F79" s="348"/>
      <c r="G79" s="348"/>
      <c r="H79" s="349"/>
      <c r="I79" s="309"/>
      <c r="J79" s="333"/>
      <c r="K79" s="346"/>
      <c r="L79" s="346"/>
      <c r="M79" s="346"/>
      <c r="N79" s="346"/>
      <c r="O79" s="386" t="s">
        <v>1810</v>
      </c>
      <c r="P79" s="387"/>
      <c r="Q79" s="388"/>
      <c r="R79" s="389"/>
      <c r="S79" s="384"/>
      <c r="T79" s="384"/>
      <c r="U79" s="384"/>
      <c r="V79" s="384"/>
      <c r="W79" s="384"/>
      <c r="X79" s="384"/>
      <c r="Y79" s="384"/>
      <c r="Z79" s="384"/>
      <c r="AA79" s="384"/>
    </row>
    <row r="80" spans="1:27" ht="0.6" customHeight="1" x14ac:dyDescent="0.25">
      <c r="A80" s="356"/>
      <c r="B80" s="370"/>
      <c r="C80" s="319"/>
      <c r="D80" s="350"/>
      <c r="E80" s="351"/>
      <c r="F80" s="351"/>
      <c r="G80" s="351"/>
      <c r="H80" s="352"/>
      <c r="I80" s="357"/>
      <c r="J80" s="334"/>
      <c r="K80" s="346"/>
      <c r="L80" s="346"/>
      <c r="M80" s="346"/>
      <c r="N80" s="346"/>
      <c r="O80" s="386"/>
      <c r="P80" s="390"/>
      <c r="Q80" s="391"/>
      <c r="R80" s="392"/>
      <c r="S80" s="385"/>
      <c r="T80" s="385"/>
      <c r="U80" s="384"/>
      <c r="V80" s="384"/>
      <c r="W80" s="384"/>
      <c r="X80" s="384"/>
      <c r="Y80" s="384"/>
      <c r="Z80" s="384"/>
      <c r="AA80" s="384"/>
    </row>
    <row r="81" spans="1:27" ht="7.15" hidden="1" customHeight="1" x14ac:dyDescent="0.25">
      <c r="A81" s="356"/>
      <c r="B81" s="370"/>
      <c r="C81" s="319"/>
      <c r="D81" s="350"/>
      <c r="E81" s="351"/>
      <c r="F81" s="351"/>
      <c r="G81" s="351"/>
      <c r="H81" s="352"/>
      <c r="I81" s="357"/>
      <c r="J81" s="334"/>
      <c r="K81" s="346"/>
      <c r="L81" s="346"/>
      <c r="M81" s="346"/>
      <c r="N81" s="346"/>
      <c r="O81" s="386"/>
      <c r="P81" s="390"/>
      <c r="Q81" s="391"/>
      <c r="R81" s="392"/>
      <c r="S81" s="385"/>
      <c r="T81" s="385"/>
      <c r="U81" s="385"/>
      <c r="V81" s="385"/>
      <c r="W81" s="384"/>
      <c r="X81" s="384"/>
      <c r="Y81" s="384"/>
      <c r="Z81" s="384"/>
      <c r="AA81" s="384"/>
    </row>
    <row r="82" spans="1:27" ht="4.9000000000000004" hidden="1" customHeight="1" x14ac:dyDescent="0.25">
      <c r="A82" s="356"/>
      <c r="B82" s="371"/>
      <c r="C82" s="320"/>
      <c r="D82" s="353"/>
      <c r="E82" s="354"/>
      <c r="F82" s="354"/>
      <c r="G82" s="354"/>
      <c r="H82" s="355"/>
      <c r="I82" s="310"/>
      <c r="J82" s="335"/>
      <c r="K82" s="346"/>
      <c r="L82" s="346"/>
      <c r="M82" s="346"/>
      <c r="N82" s="346"/>
      <c r="O82" s="386"/>
      <c r="P82" s="393"/>
      <c r="Q82" s="394"/>
      <c r="R82" s="395"/>
      <c r="S82" s="385"/>
      <c r="T82" s="385"/>
      <c r="U82" s="385"/>
      <c r="V82" s="385"/>
      <c r="W82" s="385"/>
      <c r="X82" s="385"/>
      <c r="Y82" s="385"/>
      <c r="Z82" s="385"/>
      <c r="AA82" s="385"/>
    </row>
    <row r="83" spans="1:27" ht="3" customHeight="1" x14ac:dyDescent="0.25">
      <c r="A83" s="401"/>
      <c r="B83" s="417"/>
      <c r="C83" s="417"/>
      <c r="D83" s="417"/>
      <c r="E83" s="417"/>
      <c r="F83" s="417"/>
      <c r="G83" s="417"/>
      <c r="H83" s="417"/>
      <c r="I83" s="417"/>
      <c r="J83" s="417"/>
      <c r="K83" s="417"/>
      <c r="L83" s="417"/>
      <c r="M83" s="417"/>
      <c r="N83" s="417"/>
      <c r="O83" s="412" t="s">
        <v>2363</v>
      </c>
      <c r="P83" s="412"/>
      <c r="Q83" s="412"/>
      <c r="R83" s="412"/>
      <c r="S83" s="412"/>
      <c r="T83" s="412"/>
      <c r="U83" s="412"/>
      <c r="V83" s="412"/>
      <c r="W83" s="412"/>
      <c r="X83" s="412"/>
      <c r="Y83" s="412"/>
      <c r="Z83" s="412"/>
      <c r="AA83" s="412"/>
    </row>
    <row r="84" spans="1:27" ht="9" customHeight="1" x14ac:dyDescent="0.25">
      <c r="A84" s="372">
        <v>3</v>
      </c>
      <c r="B84" s="369" t="s">
        <v>3</v>
      </c>
      <c r="C84" s="318" t="str">
        <f>HYPERLINK("#'B15'!D5","B14")</f>
        <v>B14</v>
      </c>
      <c r="D84" s="363" t="s">
        <v>33</v>
      </c>
      <c r="E84" s="364"/>
      <c r="F84" s="364"/>
      <c r="G84" s="364"/>
      <c r="H84" s="365"/>
      <c r="I84" s="309" t="s">
        <v>1905</v>
      </c>
      <c r="J84" s="333">
        <f>IF(K84&gt;0,LEFT(I84,1)*K84,0)+IF(L84&gt;0,LEFT(I84,1)*L84/2,0)+IF(M84&gt;0,LEFT(I84,1)*M84/3,0)+IF(N84&gt;0,LEFT(I84,1)*N84/4,0)</f>
        <v>0</v>
      </c>
      <c r="K84" s="346">
        <f>COUNTIFS('B15'!$D$5:$D$50,"1",'B15'!$B$5:$B$50,"B15")</f>
        <v>0</v>
      </c>
      <c r="L84" s="346">
        <f>COUNTIFS('B15'!$D$5:$D$50,"2",'B15'!$B$5:$B$50,"B15")</f>
        <v>0</v>
      </c>
      <c r="M84" s="346">
        <f>COUNTIFS('B15'!$D$5:$D$50,"3",'B15'!$B$5:$B$50,"B15")</f>
        <v>0</v>
      </c>
      <c r="N84" s="346">
        <f>COUNTIFS('B15'!$D$5:$D$50,"peste 3",'B15'!$B$5:$B$50,"B15")</f>
        <v>0</v>
      </c>
      <c r="O84" s="396" t="s">
        <v>1811</v>
      </c>
      <c r="P84" s="387"/>
      <c r="Q84" s="388"/>
      <c r="R84" s="389"/>
      <c r="S84" s="399"/>
      <c r="T84" s="400"/>
      <c r="U84" s="399"/>
      <c r="V84" s="400"/>
      <c r="W84" s="399"/>
      <c r="X84" s="403"/>
      <c r="Y84" s="403"/>
      <c r="Z84" s="403"/>
      <c r="AA84" s="400"/>
    </row>
    <row r="85" spans="1:27" ht="9" customHeight="1" x14ac:dyDescent="0.25">
      <c r="A85" s="373"/>
      <c r="B85" s="370"/>
      <c r="C85" s="319"/>
      <c r="D85" s="366"/>
      <c r="E85" s="367"/>
      <c r="F85" s="367"/>
      <c r="G85" s="367"/>
      <c r="H85" s="368"/>
      <c r="I85" s="357"/>
      <c r="J85" s="334"/>
      <c r="K85" s="346"/>
      <c r="L85" s="346"/>
      <c r="M85" s="346"/>
      <c r="N85" s="346"/>
      <c r="O85" s="397"/>
      <c r="P85" s="390"/>
      <c r="Q85" s="391"/>
      <c r="R85" s="392"/>
      <c r="S85" s="387"/>
      <c r="T85" s="389"/>
      <c r="U85" s="399"/>
      <c r="V85" s="400"/>
      <c r="W85" s="399"/>
      <c r="X85" s="403"/>
      <c r="Y85" s="403"/>
      <c r="Z85" s="403"/>
      <c r="AA85" s="400"/>
    </row>
    <row r="86" spans="1:27" ht="9" customHeight="1" x14ac:dyDescent="0.25">
      <c r="A86" s="373"/>
      <c r="B86" s="370"/>
      <c r="C86" s="319"/>
      <c r="D86" s="366"/>
      <c r="E86" s="367"/>
      <c r="F86" s="367"/>
      <c r="G86" s="367"/>
      <c r="H86" s="368"/>
      <c r="I86" s="357"/>
      <c r="J86" s="334"/>
      <c r="K86" s="346"/>
      <c r="L86" s="346"/>
      <c r="M86" s="346"/>
      <c r="N86" s="346"/>
      <c r="O86" s="397"/>
      <c r="P86" s="390"/>
      <c r="Q86" s="391"/>
      <c r="R86" s="392"/>
      <c r="S86" s="390"/>
      <c r="T86" s="392"/>
      <c r="U86" s="387"/>
      <c r="V86" s="389"/>
      <c r="W86" s="399"/>
      <c r="X86" s="403"/>
      <c r="Y86" s="403"/>
      <c r="Z86" s="403"/>
      <c r="AA86" s="400"/>
    </row>
    <row r="87" spans="1:27" ht="9" customHeight="1" x14ac:dyDescent="0.25">
      <c r="A87" s="373"/>
      <c r="B87" s="370"/>
      <c r="C87" s="320"/>
      <c r="D87" s="375"/>
      <c r="E87" s="376"/>
      <c r="F87" s="376"/>
      <c r="G87" s="376"/>
      <c r="H87" s="377"/>
      <c r="I87" s="310"/>
      <c r="J87" s="335"/>
      <c r="K87" s="346"/>
      <c r="L87" s="346"/>
      <c r="M87" s="346"/>
      <c r="N87" s="346"/>
      <c r="O87" s="398"/>
      <c r="P87" s="393"/>
      <c r="Q87" s="394"/>
      <c r="R87" s="395"/>
      <c r="S87" s="393"/>
      <c r="T87" s="395"/>
      <c r="U87" s="393"/>
      <c r="V87" s="395"/>
      <c r="W87" s="404"/>
      <c r="X87" s="405"/>
      <c r="Y87" s="405"/>
      <c r="Z87" s="405"/>
      <c r="AA87" s="406"/>
    </row>
    <row r="88" spans="1:27" ht="9" customHeight="1" x14ac:dyDescent="0.25">
      <c r="A88" s="373"/>
      <c r="B88" s="370"/>
      <c r="C88" s="318" t="str">
        <f>HYPERLINK("#'B16'!D5","B15")</f>
        <v>B15</v>
      </c>
      <c r="D88" s="363" t="s">
        <v>34</v>
      </c>
      <c r="E88" s="364"/>
      <c r="F88" s="364"/>
      <c r="G88" s="364"/>
      <c r="H88" s="365"/>
      <c r="I88" s="309" t="s">
        <v>1905</v>
      </c>
      <c r="J88" s="333">
        <f>IF(K88&gt;0,LEFT(I88,1)*K88,0)+IF(L88&gt;0,LEFT(I88,1)*L88/2,0)+IF(M88&gt;0,LEFT(I88,1)*M88/3,0)+IF(N88&gt;0,LEFT(I88,1)*N88/4,0)</f>
        <v>0</v>
      </c>
      <c r="K88" s="346">
        <f>COUNTIFS('B16'!$D$5:$D$50,"1",'B16'!$B$5:$B$50,"B16")</f>
        <v>0</v>
      </c>
      <c r="L88" s="346">
        <f>COUNTIFS('B16'!$D$5:$D$50,"2",'B16'!$B$5:$B$50,"B16")</f>
        <v>0</v>
      </c>
      <c r="M88" s="346">
        <f>COUNTIFS('B16'!$D$5:$D$50,"3",'B16'!$B$5:$B$50,"B16")</f>
        <v>0</v>
      </c>
      <c r="N88" s="346">
        <f>COUNTIFS('B16'!$D$5:$D$50,"peste 3",'B16'!$B$5:$B$50,"B16")</f>
        <v>0</v>
      </c>
      <c r="O88" s="396" t="s">
        <v>1812</v>
      </c>
      <c r="P88" s="387"/>
      <c r="Q88" s="388"/>
      <c r="R88" s="389"/>
      <c r="S88" s="399"/>
      <c r="T88" s="400"/>
      <c r="U88" s="399"/>
      <c r="V88" s="400"/>
      <c r="W88" s="399"/>
      <c r="X88" s="403"/>
      <c r="Y88" s="403"/>
      <c r="Z88" s="403"/>
      <c r="AA88" s="400"/>
    </row>
    <row r="89" spans="1:27" ht="9" customHeight="1" x14ac:dyDescent="0.25">
      <c r="A89" s="373"/>
      <c r="B89" s="370"/>
      <c r="C89" s="319"/>
      <c r="D89" s="366"/>
      <c r="E89" s="367"/>
      <c r="F89" s="367"/>
      <c r="G89" s="367"/>
      <c r="H89" s="368"/>
      <c r="I89" s="357"/>
      <c r="J89" s="334"/>
      <c r="K89" s="346"/>
      <c r="L89" s="346"/>
      <c r="M89" s="346"/>
      <c r="N89" s="346"/>
      <c r="O89" s="397"/>
      <c r="P89" s="390"/>
      <c r="Q89" s="391"/>
      <c r="R89" s="392"/>
      <c r="S89" s="387"/>
      <c r="T89" s="389"/>
      <c r="U89" s="399"/>
      <c r="V89" s="400"/>
      <c r="W89" s="399"/>
      <c r="X89" s="403"/>
      <c r="Y89" s="403"/>
      <c r="Z89" s="403"/>
      <c r="AA89" s="400"/>
    </row>
    <row r="90" spans="1:27" ht="9" customHeight="1" x14ac:dyDescent="0.25">
      <c r="A90" s="373"/>
      <c r="B90" s="370"/>
      <c r="C90" s="319"/>
      <c r="D90" s="366"/>
      <c r="E90" s="367"/>
      <c r="F90" s="367"/>
      <c r="G90" s="367"/>
      <c r="H90" s="368"/>
      <c r="I90" s="357"/>
      <c r="J90" s="334"/>
      <c r="K90" s="346"/>
      <c r="L90" s="346"/>
      <c r="M90" s="346"/>
      <c r="N90" s="346"/>
      <c r="O90" s="397"/>
      <c r="P90" s="390"/>
      <c r="Q90" s="391"/>
      <c r="R90" s="392"/>
      <c r="S90" s="390"/>
      <c r="T90" s="392"/>
      <c r="U90" s="387"/>
      <c r="V90" s="389"/>
      <c r="W90" s="399"/>
      <c r="X90" s="403"/>
      <c r="Y90" s="403"/>
      <c r="Z90" s="403"/>
      <c r="AA90" s="400"/>
    </row>
    <row r="91" spans="1:27" ht="9" customHeight="1" x14ac:dyDescent="0.25">
      <c r="A91" s="373"/>
      <c r="B91" s="370"/>
      <c r="C91" s="320"/>
      <c r="D91" s="375"/>
      <c r="E91" s="376"/>
      <c r="F91" s="376"/>
      <c r="G91" s="376"/>
      <c r="H91" s="377"/>
      <c r="I91" s="310"/>
      <c r="J91" s="335"/>
      <c r="K91" s="346"/>
      <c r="L91" s="346"/>
      <c r="M91" s="346"/>
      <c r="N91" s="346"/>
      <c r="O91" s="398"/>
      <c r="P91" s="393"/>
      <c r="Q91" s="394"/>
      <c r="R91" s="395"/>
      <c r="S91" s="393"/>
      <c r="T91" s="395"/>
      <c r="U91" s="393"/>
      <c r="V91" s="395"/>
      <c r="W91" s="404"/>
      <c r="X91" s="405"/>
      <c r="Y91" s="405"/>
      <c r="Z91" s="405"/>
      <c r="AA91" s="406"/>
    </row>
    <row r="92" spans="1:27" ht="11.25" customHeight="1" x14ac:dyDescent="0.25">
      <c r="A92" s="373"/>
      <c r="B92" s="370"/>
      <c r="C92" s="318" t="str">
        <f>HYPERLINK("#'B17'!D5","B16")</f>
        <v>B16</v>
      </c>
      <c r="D92" s="321" t="s">
        <v>2966</v>
      </c>
      <c r="E92" s="322"/>
      <c r="F92" s="322"/>
      <c r="G92" s="322"/>
      <c r="H92" s="323"/>
      <c r="I92" s="309" t="s">
        <v>1905</v>
      </c>
      <c r="J92" s="333">
        <f>IF(K92&gt;0,LEFT(I92,1)*K92,0)+IF(L92&gt;0,LEFT(I92,1)*L92/2,0)+IF(M92&gt;0,LEFT(I92,1)*M92/3,0)+IF(N92&gt;0,LEFT(I92,1)*N92/4,0)</f>
        <v>0</v>
      </c>
      <c r="K92" s="346">
        <f>COUNTIFS('B17'!$D$5:$D$50,"1",'B17'!$B$5:$B$50,"B17")</f>
        <v>0</v>
      </c>
      <c r="L92" s="346">
        <f>COUNTIFS('B17'!$D$5:$D$50,"2",'B17'!$B$5:$B$50,"B17")</f>
        <v>0</v>
      </c>
      <c r="M92" s="346">
        <f>COUNTIFS('B17'!$D$5:$D$50,"3",'B17'!$B$5:$B$50,"B17")</f>
        <v>0</v>
      </c>
      <c r="N92" s="346">
        <f>COUNTIFS('B17'!$D$5:$D$50,"peste 3",'B17'!$B$5:$B$50,"B17")</f>
        <v>0</v>
      </c>
      <c r="O92" s="396" t="s">
        <v>1813</v>
      </c>
      <c r="P92" s="387"/>
      <c r="Q92" s="388"/>
      <c r="R92" s="389"/>
      <c r="S92" s="399"/>
      <c r="T92" s="400"/>
      <c r="U92" s="399"/>
      <c r="V92" s="400"/>
      <c r="W92" s="399"/>
      <c r="X92" s="403"/>
      <c r="Y92" s="403"/>
      <c r="Z92" s="403"/>
      <c r="AA92" s="400"/>
    </row>
    <row r="93" spans="1:27" ht="11.25" customHeight="1" x14ac:dyDescent="0.25">
      <c r="A93" s="373"/>
      <c r="B93" s="370"/>
      <c r="C93" s="319"/>
      <c r="D93" s="324"/>
      <c r="E93" s="325"/>
      <c r="F93" s="325"/>
      <c r="G93" s="325"/>
      <c r="H93" s="326"/>
      <c r="I93" s="357"/>
      <c r="J93" s="334"/>
      <c r="K93" s="346"/>
      <c r="L93" s="346"/>
      <c r="M93" s="346"/>
      <c r="N93" s="346"/>
      <c r="O93" s="397"/>
      <c r="P93" s="390"/>
      <c r="Q93" s="391"/>
      <c r="R93" s="392"/>
      <c r="S93" s="387"/>
      <c r="T93" s="389"/>
      <c r="U93" s="399"/>
      <c r="V93" s="400"/>
      <c r="W93" s="399"/>
      <c r="X93" s="403"/>
      <c r="Y93" s="403"/>
      <c r="Z93" s="403"/>
      <c r="AA93" s="400"/>
    </row>
    <row r="94" spans="1:27" ht="11.25" customHeight="1" x14ac:dyDescent="0.25">
      <c r="A94" s="373"/>
      <c r="B94" s="370"/>
      <c r="C94" s="319"/>
      <c r="D94" s="324"/>
      <c r="E94" s="325"/>
      <c r="F94" s="325"/>
      <c r="G94" s="325"/>
      <c r="H94" s="326"/>
      <c r="I94" s="357"/>
      <c r="J94" s="334"/>
      <c r="K94" s="346"/>
      <c r="L94" s="346"/>
      <c r="M94" s="346"/>
      <c r="N94" s="346"/>
      <c r="O94" s="397"/>
      <c r="P94" s="390"/>
      <c r="Q94" s="391"/>
      <c r="R94" s="392"/>
      <c r="S94" s="390"/>
      <c r="T94" s="392"/>
      <c r="U94" s="387"/>
      <c r="V94" s="389"/>
      <c r="W94" s="399"/>
      <c r="X94" s="403"/>
      <c r="Y94" s="403"/>
      <c r="Z94" s="403"/>
      <c r="AA94" s="400"/>
    </row>
    <row r="95" spans="1:27" ht="11.25" customHeight="1" x14ac:dyDescent="0.25">
      <c r="A95" s="374"/>
      <c r="B95" s="371"/>
      <c r="C95" s="320"/>
      <c r="D95" s="327"/>
      <c r="E95" s="328"/>
      <c r="F95" s="328"/>
      <c r="G95" s="328"/>
      <c r="H95" s="329"/>
      <c r="I95" s="310"/>
      <c r="J95" s="335"/>
      <c r="K95" s="346"/>
      <c r="L95" s="346"/>
      <c r="M95" s="346"/>
      <c r="N95" s="346"/>
      <c r="O95" s="398"/>
      <c r="P95" s="393"/>
      <c r="Q95" s="394"/>
      <c r="R95" s="395"/>
      <c r="S95" s="393"/>
      <c r="T95" s="395"/>
      <c r="U95" s="393"/>
      <c r="V95" s="395"/>
      <c r="W95" s="404"/>
      <c r="X95" s="405"/>
      <c r="Y95" s="405"/>
      <c r="Z95" s="405"/>
      <c r="AA95" s="406"/>
    </row>
    <row r="96" spans="1:27" ht="11.25" customHeight="1" x14ac:dyDescent="0.25">
      <c r="A96" s="356">
        <v>4</v>
      </c>
      <c r="B96" s="369" t="s">
        <v>21</v>
      </c>
      <c r="C96" s="318" t="str">
        <f>HYPERLINK("#'B18'!D5","B17")</f>
        <v>B17</v>
      </c>
      <c r="D96" s="363" t="s">
        <v>3030</v>
      </c>
      <c r="E96" s="364"/>
      <c r="F96" s="364"/>
      <c r="G96" s="364"/>
      <c r="H96" s="365"/>
      <c r="I96" s="309" t="s">
        <v>1896</v>
      </c>
      <c r="J96" s="333">
        <f>IF(K96&gt;0,LEFT(I96,2)*K96,0)+IF(L96&gt;0,LEFT(I96,2)*L96/2,0)+IF(M96&gt;0,LEFT(I96,2)*M96/3,0)+IF(N96&gt;0,LEFT(I96,2)*N96/4,0)</f>
        <v>0</v>
      </c>
      <c r="K96" s="346">
        <f>COUNTIFS('B18'!$D$5:$D$50,"1",'B18'!$B$5:$B$50,"B18")</f>
        <v>0</v>
      </c>
      <c r="L96" s="346">
        <f>COUNTIFS('B18'!$D$5:$D$50,"2",'B18'!$B$5:$B$50,"B18")</f>
        <v>0</v>
      </c>
      <c r="M96" s="346">
        <f>COUNTIFS('B18'!$D$5:$D$50,"3",'B18'!$B$5:$B$50,"B18")</f>
        <v>0</v>
      </c>
      <c r="N96" s="346">
        <f>COUNTIFS('B18'!$D$5:$D$50,"peste 3",'B18'!$B$5:$B$50,"B18")</f>
        <v>0</v>
      </c>
      <c r="O96" s="386" t="s">
        <v>1848</v>
      </c>
      <c r="P96" s="387"/>
      <c r="Q96" s="388"/>
      <c r="R96" s="389"/>
      <c r="S96" s="384"/>
      <c r="T96" s="384"/>
      <c r="U96" s="384"/>
      <c r="V96" s="384"/>
      <c r="W96" s="384"/>
      <c r="X96" s="384"/>
      <c r="Y96" s="384"/>
      <c r="Z96" s="384"/>
      <c r="AA96" s="384"/>
    </row>
    <row r="97" spans="1:27" ht="11.25" customHeight="1" x14ac:dyDescent="0.25">
      <c r="A97" s="356"/>
      <c r="B97" s="370"/>
      <c r="C97" s="319"/>
      <c r="D97" s="366"/>
      <c r="E97" s="367"/>
      <c r="F97" s="367"/>
      <c r="G97" s="367"/>
      <c r="H97" s="368"/>
      <c r="I97" s="357"/>
      <c r="J97" s="334"/>
      <c r="K97" s="346"/>
      <c r="L97" s="346"/>
      <c r="M97" s="346"/>
      <c r="N97" s="346"/>
      <c r="O97" s="386"/>
      <c r="P97" s="390"/>
      <c r="Q97" s="391"/>
      <c r="R97" s="392"/>
      <c r="S97" s="385"/>
      <c r="T97" s="385"/>
      <c r="U97" s="384"/>
      <c r="V97" s="384"/>
      <c r="W97" s="384"/>
      <c r="X97" s="384"/>
      <c r="Y97" s="384"/>
      <c r="Z97" s="384"/>
      <c r="AA97" s="384"/>
    </row>
    <row r="98" spans="1:27" ht="11.25" customHeight="1" x14ac:dyDescent="0.25">
      <c r="A98" s="356"/>
      <c r="B98" s="370"/>
      <c r="C98" s="319"/>
      <c r="D98" s="366"/>
      <c r="E98" s="367"/>
      <c r="F98" s="367"/>
      <c r="G98" s="367"/>
      <c r="H98" s="368"/>
      <c r="I98" s="357"/>
      <c r="J98" s="334"/>
      <c r="K98" s="346"/>
      <c r="L98" s="346"/>
      <c r="M98" s="346"/>
      <c r="N98" s="346"/>
      <c r="O98" s="386"/>
      <c r="P98" s="390"/>
      <c r="Q98" s="391"/>
      <c r="R98" s="392"/>
      <c r="S98" s="385"/>
      <c r="T98" s="385"/>
      <c r="U98" s="385"/>
      <c r="V98" s="385"/>
      <c r="W98" s="384"/>
      <c r="X98" s="384"/>
      <c r="Y98" s="384"/>
      <c r="Z98" s="384"/>
      <c r="AA98" s="384"/>
    </row>
    <row r="99" spans="1:27" ht="11.25" customHeight="1" x14ac:dyDescent="0.25">
      <c r="A99" s="356"/>
      <c r="B99" s="370"/>
      <c r="C99" s="320"/>
      <c r="D99" s="375"/>
      <c r="E99" s="376"/>
      <c r="F99" s="376"/>
      <c r="G99" s="376"/>
      <c r="H99" s="377"/>
      <c r="I99" s="310"/>
      <c r="J99" s="335"/>
      <c r="K99" s="346"/>
      <c r="L99" s="346"/>
      <c r="M99" s="346"/>
      <c r="N99" s="346"/>
      <c r="O99" s="386"/>
      <c r="P99" s="393"/>
      <c r="Q99" s="394"/>
      <c r="R99" s="395"/>
      <c r="S99" s="385"/>
      <c r="T99" s="385"/>
      <c r="U99" s="385"/>
      <c r="V99" s="385"/>
      <c r="W99" s="385"/>
      <c r="X99" s="385"/>
      <c r="Y99" s="385"/>
      <c r="Z99" s="385"/>
      <c r="AA99" s="385"/>
    </row>
    <row r="100" spans="1:27" ht="10.5" customHeight="1" x14ac:dyDescent="0.25">
      <c r="A100" s="356"/>
      <c r="B100" s="370"/>
      <c r="C100" s="318" t="str">
        <f>HYPERLINK("#'B19'!D5","B18")</f>
        <v>B18</v>
      </c>
      <c r="D100" s="363" t="s">
        <v>3029</v>
      </c>
      <c r="E100" s="364"/>
      <c r="F100" s="364"/>
      <c r="G100" s="364"/>
      <c r="H100" s="365"/>
      <c r="I100" s="309" t="s">
        <v>1371</v>
      </c>
      <c r="J100" s="333">
        <f>IF(K100&gt;0,LEFT(I100,1)*K100,0)+IF(L100&gt;0,LEFT(I100,1)*L100/2,0)+IF(M100&gt;0,LEFT(I100,1)*M100/3,0)+IF(N100&gt;0,LEFT(I100,1)*N100/4,0)</f>
        <v>0</v>
      </c>
      <c r="K100" s="346">
        <f>COUNTIFS('B19'!$D$5:$D$50,"1",'B19'!$B$5:$B$50,"B19")</f>
        <v>0</v>
      </c>
      <c r="L100" s="346">
        <f>COUNTIFS('B19'!$D$5:$D$50,"2",'B19'!$B$5:$B$50,"B19")</f>
        <v>0</v>
      </c>
      <c r="M100" s="346">
        <f>COUNTIFS('B19'!$D$5:$D$50,"3",'B19'!$B$5:$B$50,"B19")</f>
        <v>0</v>
      </c>
      <c r="N100" s="346">
        <f>COUNTIFS('B19'!$D$5:$D$50,"peste 3",'B19'!$B$5:$B$50,"B19")</f>
        <v>0</v>
      </c>
      <c r="O100" s="386" t="s">
        <v>1849</v>
      </c>
      <c r="P100" s="387"/>
      <c r="Q100" s="388"/>
      <c r="R100" s="389"/>
      <c r="S100" s="384"/>
      <c r="T100" s="384"/>
      <c r="U100" s="384"/>
      <c r="V100" s="384"/>
      <c r="W100" s="384"/>
      <c r="X100" s="384"/>
      <c r="Y100" s="384"/>
      <c r="Z100" s="384"/>
      <c r="AA100" s="384"/>
    </row>
    <row r="101" spans="1:27" ht="10.5" customHeight="1" x14ac:dyDescent="0.25">
      <c r="A101" s="356"/>
      <c r="B101" s="370"/>
      <c r="C101" s="319"/>
      <c r="D101" s="366"/>
      <c r="E101" s="367"/>
      <c r="F101" s="367"/>
      <c r="G101" s="367"/>
      <c r="H101" s="368"/>
      <c r="I101" s="357"/>
      <c r="J101" s="334"/>
      <c r="K101" s="346"/>
      <c r="L101" s="346"/>
      <c r="M101" s="346"/>
      <c r="N101" s="346"/>
      <c r="O101" s="386"/>
      <c r="P101" s="390"/>
      <c r="Q101" s="391"/>
      <c r="R101" s="392"/>
      <c r="S101" s="385"/>
      <c r="T101" s="385"/>
      <c r="U101" s="384"/>
      <c r="V101" s="384"/>
      <c r="W101" s="384"/>
      <c r="X101" s="384"/>
      <c r="Y101" s="384"/>
      <c r="Z101" s="384"/>
      <c r="AA101" s="384"/>
    </row>
    <row r="102" spans="1:27" ht="10.5" customHeight="1" x14ac:dyDescent="0.25">
      <c r="A102" s="356"/>
      <c r="B102" s="370"/>
      <c r="C102" s="319"/>
      <c r="D102" s="366"/>
      <c r="E102" s="367"/>
      <c r="F102" s="367"/>
      <c r="G102" s="367"/>
      <c r="H102" s="368"/>
      <c r="I102" s="357"/>
      <c r="J102" s="334"/>
      <c r="K102" s="346"/>
      <c r="L102" s="346"/>
      <c r="M102" s="346"/>
      <c r="N102" s="346"/>
      <c r="O102" s="386"/>
      <c r="P102" s="390"/>
      <c r="Q102" s="391"/>
      <c r="R102" s="392"/>
      <c r="S102" s="385"/>
      <c r="T102" s="385"/>
      <c r="U102" s="385"/>
      <c r="V102" s="385"/>
      <c r="W102" s="384"/>
      <c r="X102" s="384"/>
      <c r="Y102" s="384"/>
      <c r="Z102" s="384"/>
      <c r="AA102" s="384"/>
    </row>
    <row r="103" spans="1:27" ht="10.5" customHeight="1" x14ac:dyDescent="0.25">
      <c r="A103" s="356"/>
      <c r="B103" s="371"/>
      <c r="C103" s="320"/>
      <c r="D103" s="375"/>
      <c r="E103" s="376"/>
      <c r="F103" s="376"/>
      <c r="G103" s="376"/>
      <c r="H103" s="377"/>
      <c r="I103" s="310"/>
      <c r="J103" s="335"/>
      <c r="K103" s="346"/>
      <c r="L103" s="346"/>
      <c r="M103" s="346"/>
      <c r="N103" s="346"/>
      <c r="O103" s="386"/>
      <c r="P103" s="393"/>
      <c r="Q103" s="394"/>
      <c r="R103" s="395"/>
      <c r="S103" s="385"/>
      <c r="T103" s="385"/>
      <c r="U103" s="385"/>
      <c r="V103" s="385"/>
      <c r="W103" s="385"/>
      <c r="X103" s="385"/>
      <c r="Y103" s="385"/>
      <c r="Z103" s="385"/>
      <c r="AA103" s="385"/>
    </row>
    <row r="104" spans="1:27" ht="11.25" customHeight="1" x14ac:dyDescent="0.25">
      <c r="A104" s="356">
        <v>5</v>
      </c>
      <c r="B104" s="576" t="s">
        <v>31</v>
      </c>
      <c r="C104" s="318" t="str">
        <f>HYPERLINK("#'B20'!D5","B19")</f>
        <v>B19</v>
      </c>
      <c r="D104" s="363" t="s">
        <v>1581</v>
      </c>
      <c r="E104" s="364"/>
      <c r="F104" s="364"/>
      <c r="G104" s="364"/>
      <c r="H104" s="365"/>
      <c r="I104" s="309" t="s">
        <v>1372</v>
      </c>
      <c r="J104" s="333">
        <f>IF(K104&gt;0,LEFT(I104,1)*K104,0)+IF(L104&gt;0,LEFT(I104,1)*L104/2,0)+IF(M104&gt;0,LEFT(I104,1)*M104/3,0)+IF(N104&gt;0,LEFT(I104,1)*N104/4,0)</f>
        <v>0</v>
      </c>
      <c r="K104" s="346">
        <f>COUNTIFS('B20'!$D$5:$D$50,"1",'B20'!$B$5:$B$50,"B20")</f>
        <v>0</v>
      </c>
      <c r="L104" s="346">
        <f>COUNTIFS('B20'!$D$5:$D$50,"2",'B20'!$B$5:$B$50,"B20")</f>
        <v>0</v>
      </c>
      <c r="M104" s="346">
        <f>COUNTIFS('B20'!$D$5:$D$50,"3",'B20'!$B$5:$B$50,"B20")</f>
        <v>0</v>
      </c>
      <c r="N104" s="346">
        <f>COUNTIFS('B20'!$D$5:$D$50,"peste 3",'B20'!$B$5:$B$50,"B20")</f>
        <v>0</v>
      </c>
      <c r="O104" s="386" t="s">
        <v>1850</v>
      </c>
      <c r="P104" s="387"/>
      <c r="Q104" s="388"/>
      <c r="R104" s="389"/>
      <c r="S104" s="384"/>
      <c r="T104" s="384"/>
      <c r="U104" s="384"/>
      <c r="V104" s="384"/>
      <c r="W104" s="384"/>
      <c r="X104" s="384"/>
      <c r="Y104" s="384"/>
      <c r="Z104" s="384"/>
      <c r="AA104" s="384"/>
    </row>
    <row r="105" spans="1:27" ht="11.25" customHeight="1" x14ac:dyDescent="0.25">
      <c r="A105" s="356"/>
      <c r="B105" s="577"/>
      <c r="C105" s="319"/>
      <c r="D105" s="366"/>
      <c r="E105" s="367"/>
      <c r="F105" s="367"/>
      <c r="G105" s="367"/>
      <c r="H105" s="368"/>
      <c r="I105" s="357"/>
      <c r="J105" s="334"/>
      <c r="K105" s="346"/>
      <c r="L105" s="346"/>
      <c r="M105" s="346"/>
      <c r="N105" s="346"/>
      <c r="O105" s="386"/>
      <c r="P105" s="390"/>
      <c r="Q105" s="391"/>
      <c r="R105" s="392"/>
      <c r="S105" s="385"/>
      <c r="T105" s="385"/>
      <c r="U105" s="384"/>
      <c r="V105" s="384"/>
      <c r="W105" s="384"/>
      <c r="X105" s="384"/>
      <c r="Y105" s="384"/>
      <c r="Z105" s="384"/>
      <c r="AA105" s="384"/>
    </row>
    <row r="106" spans="1:27" ht="11.25" customHeight="1" x14ac:dyDescent="0.25">
      <c r="A106" s="356"/>
      <c r="B106" s="577"/>
      <c r="C106" s="319"/>
      <c r="D106" s="366"/>
      <c r="E106" s="367"/>
      <c r="F106" s="367"/>
      <c r="G106" s="367"/>
      <c r="H106" s="368"/>
      <c r="I106" s="357"/>
      <c r="J106" s="334"/>
      <c r="K106" s="346"/>
      <c r="L106" s="346"/>
      <c r="M106" s="346"/>
      <c r="N106" s="346"/>
      <c r="O106" s="386"/>
      <c r="P106" s="390"/>
      <c r="Q106" s="391"/>
      <c r="R106" s="392"/>
      <c r="S106" s="385"/>
      <c r="T106" s="385"/>
      <c r="U106" s="385"/>
      <c r="V106" s="385"/>
      <c r="W106" s="384"/>
      <c r="X106" s="384"/>
      <c r="Y106" s="384"/>
      <c r="Z106" s="384"/>
      <c r="AA106" s="384"/>
    </row>
    <row r="107" spans="1:27" ht="11.25" customHeight="1" x14ac:dyDescent="0.25">
      <c r="A107" s="356"/>
      <c r="B107" s="577"/>
      <c r="C107" s="320"/>
      <c r="D107" s="375"/>
      <c r="E107" s="376"/>
      <c r="F107" s="376"/>
      <c r="G107" s="376"/>
      <c r="H107" s="377"/>
      <c r="I107" s="310"/>
      <c r="J107" s="335"/>
      <c r="K107" s="346"/>
      <c r="L107" s="346"/>
      <c r="M107" s="346"/>
      <c r="N107" s="346"/>
      <c r="O107" s="386"/>
      <c r="P107" s="393"/>
      <c r="Q107" s="394"/>
      <c r="R107" s="395"/>
      <c r="S107" s="385"/>
      <c r="T107" s="385"/>
      <c r="U107" s="385"/>
      <c r="V107" s="385"/>
      <c r="W107" s="385"/>
      <c r="X107" s="385"/>
      <c r="Y107" s="385"/>
      <c r="Z107" s="385"/>
      <c r="AA107" s="385"/>
    </row>
    <row r="108" spans="1:27" ht="13.5" customHeight="1" x14ac:dyDescent="0.25">
      <c r="A108" s="356"/>
      <c r="B108" s="577"/>
      <c r="C108" s="318" t="str">
        <f>HYPERLINK("#'B21'!D5","B20")</f>
        <v>B20</v>
      </c>
      <c r="D108" s="380" t="s">
        <v>2950</v>
      </c>
      <c r="E108" s="364"/>
      <c r="F108" s="364"/>
      <c r="G108" s="364"/>
      <c r="H108" s="365"/>
      <c r="I108" s="381" t="s">
        <v>2967</v>
      </c>
      <c r="J108" s="333">
        <f>IF(K108&gt;0,LEFT(I108,2)*K108,0)+IF(L108&gt;0,LEFT(I108,2)*L108/2,0)+IF(M108&gt;0,LEFT(I108,2)*M108/3,0)+IF(N108&gt;0,LEFT(I108,2)*N108/4,0)</f>
        <v>0</v>
      </c>
      <c r="K108" s="346">
        <f>COUNTIFS('B21'!$D$5:$D$50,"1",'B21'!$B$5:$B$50,"B21")</f>
        <v>0</v>
      </c>
      <c r="L108" s="346">
        <f>COUNTIFS('B21'!$D$5:$D$50,"2",'B21'!$B$5:$B$50,"B21")</f>
        <v>0</v>
      </c>
      <c r="M108" s="346">
        <f>COUNTIFS('B21'!$D$5:$D$50,"3",'B21'!$B$5:$B$50,"B21")</f>
        <v>0</v>
      </c>
      <c r="N108" s="346">
        <f>COUNTIFS('B21'!$D$5:$D$50,"peste 3",'B21'!$B$5:$B$50,"B21")</f>
        <v>0</v>
      </c>
      <c r="O108" s="386" t="s">
        <v>1851</v>
      </c>
      <c r="P108" s="387"/>
      <c r="Q108" s="388"/>
      <c r="R108" s="389"/>
      <c r="S108" s="384"/>
      <c r="T108" s="384"/>
      <c r="U108" s="384"/>
      <c r="V108" s="384"/>
      <c r="W108" s="384"/>
      <c r="X108" s="384"/>
      <c r="Y108" s="384"/>
      <c r="Z108" s="384"/>
      <c r="AA108" s="384"/>
    </row>
    <row r="109" spans="1:27" ht="13.5" customHeight="1" x14ac:dyDescent="0.25">
      <c r="A109" s="356"/>
      <c r="B109" s="577"/>
      <c r="C109" s="319"/>
      <c r="D109" s="366"/>
      <c r="E109" s="367"/>
      <c r="F109" s="367"/>
      <c r="G109" s="367"/>
      <c r="H109" s="368"/>
      <c r="I109" s="382"/>
      <c r="J109" s="334"/>
      <c r="K109" s="346"/>
      <c r="L109" s="346"/>
      <c r="M109" s="346"/>
      <c r="N109" s="346"/>
      <c r="O109" s="386"/>
      <c r="P109" s="390"/>
      <c r="Q109" s="391"/>
      <c r="R109" s="392"/>
      <c r="S109" s="385"/>
      <c r="T109" s="385"/>
      <c r="U109" s="384"/>
      <c r="V109" s="384"/>
      <c r="W109" s="384"/>
      <c r="X109" s="384"/>
      <c r="Y109" s="384"/>
      <c r="Z109" s="384"/>
      <c r="AA109" s="384"/>
    </row>
    <row r="110" spans="1:27" ht="8.25" customHeight="1" x14ac:dyDescent="0.25">
      <c r="A110" s="356"/>
      <c r="B110" s="577"/>
      <c r="C110" s="319"/>
      <c r="D110" s="366"/>
      <c r="E110" s="367"/>
      <c r="F110" s="367"/>
      <c r="G110" s="367"/>
      <c r="H110" s="368"/>
      <c r="I110" s="382"/>
      <c r="J110" s="334"/>
      <c r="K110" s="346"/>
      <c r="L110" s="346"/>
      <c r="M110" s="346"/>
      <c r="N110" s="346"/>
      <c r="O110" s="386"/>
      <c r="P110" s="390"/>
      <c r="Q110" s="391"/>
      <c r="R110" s="392"/>
      <c r="S110" s="385"/>
      <c r="T110" s="385"/>
      <c r="U110" s="385"/>
      <c r="V110" s="385"/>
      <c r="W110" s="384"/>
      <c r="X110" s="384"/>
      <c r="Y110" s="384"/>
      <c r="Z110" s="384"/>
      <c r="AA110" s="384"/>
    </row>
    <row r="111" spans="1:27" ht="13.5" customHeight="1" x14ac:dyDescent="0.25">
      <c r="A111" s="356"/>
      <c r="B111" s="577"/>
      <c r="C111" s="320"/>
      <c r="D111" s="375"/>
      <c r="E111" s="376"/>
      <c r="F111" s="376"/>
      <c r="G111" s="376"/>
      <c r="H111" s="377"/>
      <c r="I111" s="383"/>
      <c r="J111" s="335"/>
      <c r="K111" s="346"/>
      <c r="L111" s="346"/>
      <c r="M111" s="346"/>
      <c r="N111" s="346"/>
      <c r="O111" s="386"/>
      <c r="P111" s="393"/>
      <c r="Q111" s="394"/>
      <c r="R111" s="395"/>
      <c r="S111" s="385"/>
      <c r="T111" s="385"/>
      <c r="U111" s="385"/>
      <c r="V111" s="385"/>
      <c r="W111" s="385"/>
      <c r="X111" s="385"/>
      <c r="Y111" s="385"/>
      <c r="Z111" s="385"/>
      <c r="AA111" s="385"/>
    </row>
    <row r="112" spans="1:27" ht="10.5" customHeight="1" x14ac:dyDescent="0.25">
      <c r="A112" s="356"/>
      <c r="B112" s="577"/>
      <c r="C112" s="318" t="str">
        <f>HYPERLINK("#'B22'!D5","B21")</f>
        <v>B21</v>
      </c>
      <c r="D112" s="363" t="s">
        <v>1912</v>
      </c>
      <c r="E112" s="364"/>
      <c r="F112" s="364"/>
      <c r="G112" s="364"/>
      <c r="H112" s="365"/>
      <c r="I112" s="381" t="s">
        <v>2968</v>
      </c>
      <c r="J112" s="333">
        <f>IF(K112&gt;0,LEFT(I112,1)*K112,0)+IF(L112&gt;0,LEFT(I112,1)*L112/2,0)+IF(M112&gt;0,LEFT(I112,1)*M112/3,0)+IF(N112&gt;0,LEFT(I112,1)*N112/4,0)</f>
        <v>0</v>
      </c>
      <c r="K112" s="346">
        <f>COUNTIFS('B22'!$D$5:$D$50,"1",'B22'!$B$5:$B$50,"B22")</f>
        <v>0</v>
      </c>
      <c r="L112" s="346">
        <f>COUNTIFS('B22'!$D$5:$D$50,"2",'B22'!$B$5:$B$50,"B22")</f>
        <v>0</v>
      </c>
      <c r="M112" s="346">
        <f>COUNTIFS('B22'!$D$5:$D$50,"3",'B22'!$B$5:$B$50,"B22")</f>
        <v>0</v>
      </c>
      <c r="N112" s="346">
        <f>COUNTIFS('B22'!$D$5:$D$50,"peste 3",'B22'!$B$5:$B$50,"B22")</f>
        <v>0</v>
      </c>
      <c r="O112" s="386" t="s">
        <v>1836</v>
      </c>
      <c r="P112" s="387"/>
      <c r="Q112" s="388"/>
      <c r="R112" s="389"/>
      <c r="S112" s="384"/>
      <c r="T112" s="384"/>
      <c r="U112" s="384"/>
      <c r="V112" s="384"/>
      <c r="W112" s="384"/>
      <c r="X112" s="384"/>
      <c r="Y112" s="384"/>
      <c r="Z112" s="384"/>
      <c r="AA112" s="384"/>
    </row>
    <row r="113" spans="1:27" ht="10.5" customHeight="1" x14ac:dyDescent="0.25">
      <c r="A113" s="356"/>
      <c r="B113" s="577"/>
      <c r="C113" s="319"/>
      <c r="D113" s="366"/>
      <c r="E113" s="367"/>
      <c r="F113" s="367"/>
      <c r="G113" s="367"/>
      <c r="H113" s="368"/>
      <c r="I113" s="382"/>
      <c r="J113" s="334"/>
      <c r="K113" s="346"/>
      <c r="L113" s="346"/>
      <c r="M113" s="346"/>
      <c r="N113" s="346"/>
      <c r="O113" s="386"/>
      <c r="P113" s="390"/>
      <c r="Q113" s="391"/>
      <c r="R113" s="392"/>
      <c r="S113" s="385"/>
      <c r="T113" s="385"/>
      <c r="U113" s="384"/>
      <c r="V113" s="384"/>
      <c r="W113" s="384"/>
      <c r="X113" s="384"/>
      <c r="Y113" s="384"/>
      <c r="Z113" s="384"/>
      <c r="AA113" s="384"/>
    </row>
    <row r="114" spans="1:27" ht="10.5" customHeight="1" x14ac:dyDescent="0.25">
      <c r="A114" s="356"/>
      <c r="B114" s="577"/>
      <c r="C114" s="319"/>
      <c r="D114" s="366"/>
      <c r="E114" s="367"/>
      <c r="F114" s="367"/>
      <c r="G114" s="367"/>
      <c r="H114" s="368"/>
      <c r="I114" s="382"/>
      <c r="J114" s="334"/>
      <c r="K114" s="346"/>
      <c r="L114" s="346"/>
      <c r="M114" s="346"/>
      <c r="N114" s="346"/>
      <c r="O114" s="386"/>
      <c r="P114" s="390"/>
      <c r="Q114" s="391"/>
      <c r="R114" s="392"/>
      <c r="S114" s="385"/>
      <c r="T114" s="385"/>
      <c r="U114" s="385"/>
      <c r="V114" s="385"/>
      <c r="W114" s="384"/>
      <c r="X114" s="384"/>
      <c r="Y114" s="384"/>
      <c r="Z114" s="384"/>
      <c r="AA114" s="384"/>
    </row>
    <row r="115" spans="1:27" ht="10.5" customHeight="1" x14ac:dyDescent="0.25">
      <c r="A115" s="356"/>
      <c r="B115" s="578"/>
      <c r="C115" s="320"/>
      <c r="D115" s="375"/>
      <c r="E115" s="376"/>
      <c r="F115" s="376"/>
      <c r="G115" s="376"/>
      <c r="H115" s="377"/>
      <c r="I115" s="383"/>
      <c r="J115" s="335"/>
      <c r="K115" s="346"/>
      <c r="L115" s="346"/>
      <c r="M115" s="346"/>
      <c r="N115" s="346"/>
      <c r="O115" s="386"/>
      <c r="P115" s="393"/>
      <c r="Q115" s="394"/>
      <c r="R115" s="395"/>
      <c r="S115" s="385"/>
      <c r="T115" s="385"/>
      <c r="U115" s="385"/>
      <c r="V115" s="385"/>
      <c r="W115" s="385"/>
      <c r="X115" s="385"/>
      <c r="Y115" s="385"/>
      <c r="Z115" s="385"/>
      <c r="AA115" s="385"/>
    </row>
    <row r="116" spans="1:27" ht="28.5" customHeight="1" x14ac:dyDescent="0.25">
      <c r="A116" s="517" t="s">
        <v>2969</v>
      </c>
      <c r="B116" s="518"/>
      <c r="C116" s="519"/>
      <c r="D116" s="519"/>
      <c r="E116" s="519"/>
      <c r="F116" s="519"/>
      <c r="G116" s="519"/>
      <c r="H116" s="519"/>
      <c r="I116" s="520"/>
      <c r="J116" s="145">
        <f>SUM(J26:J112)</f>
        <v>0</v>
      </c>
      <c r="K116" s="28"/>
      <c r="L116" s="28"/>
      <c r="M116" s="28"/>
      <c r="N116" s="28"/>
      <c r="S116" s="24"/>
    </row>
    <row r="117" spans="1:27" ht="36.75" customHeight="1" x14ac:dyDescent="0.2">
      <c r="A117" s="487" t="s">
        <v>9</v>
      </c>
      <c r="B117" s="487"/>
      <c r="C117" s="487"/>
      <c r="D117" s="487"/>
      <c r="E117" s="488" t="s">
        <v>588</v>
      </c>
      <c r="F117" s="488"/>
      <c r="G117" s="488" t="s">
        <v>591</v>
      </c>
      <c r="H117" s="488"/>
      <c r="I117" s="28"/>
      <c r="J117" s="28"/>
      <c r="K117" s="28"/>
      <c r="L117" s="28"/>
      <c r="M117" s="28"/>
      <c r="N117" s="28"/>
      <c r="S117" s="24"/>
    </row>
    <row r="118" spans="1:27" ht="27.75" customHeight="1" x14ac:dyDescent="0.25">
      <c r="A118" s="495">
        <f>$D$3</f>
        <v>0</v>
      </c>
      <c r="B118" s="495"/>
      <c r="C118" s="495"/>
      <c r="D118" s="495"/>
      <c r="E118" s="21"/>
      <c r="F118" s="21"/>
      <c r="G118" s="21"/>
      <c r="H118" s="21"/>
      <c r="I118" s="28"/>
      <c r="J118" s="28"/>
      <c r="K118" s="28"/>
      <c r="L118" s="28"/>
      <c r="M118" s="28"/>
      <c r="N118" s="28"/>
      <c r="S118" s="24"/>
    </row>
    <row r="119" spans="1:27" ht="90.75" customHeight="1" x14ac:dyDescent="0.2">
      <c r="A119" s="447" t="s">
        <v>590</v>
      </c>
      <c r="B119" s="447"/>
      <c r="C119" s="447"/>
      <c r="D119" s="447"/>
      <c r="E119" s="447" t="s">
        <v>589</v>
      </c>
      <c r="F119" s="447"/>
      <c r="G119" s="447" t="s">
        <v>589</v>
      </c>
      <c r="H119" s="447"/>
      <c r="I119" s="402"/>
      <c r="J119" s="402"/>
      <c r="K119" s="402"/>
      <c r="L119" s="402"/>
      <c r="M119" s="402"/>
      <c r="N119" s="402"/>
      <c r="O119" s="608" t="s">
        <v>2364</v>
      </c>
      <c r="P119" s="608"/>
      <c r="Q119" s="608"/>
      <c r="R119" s="608"/>
      <c r="S119" s="608"/>
      <c r="T119" s="608"/>
      <c r="U119" s="608"/>
      <c r="V119" s="608"/>
      <c r="W119" s="608"/>
      <c r="X119" s="608"/>
      <c r="Y119" s="608"/>
      <c r="Z119" s="608"/>
      <c r="AA119" s="608"/>
    </row>
    <row r="120" spans="1:27" x14ac:dyDescent="0.25">
      <c r="A120" s="316" t="s">
        <v>2406</v>
      </c>
      <c r="B120" s="316"/>
      <c r="C120" s="316"/>
      <c r="D120" s="316"/>
      <c r="E120" s="317" t="s">
        <v>2407</v>
      </c>
      <c r="F120" s="317"/>
      <c r="G120" s="317"/>
      <c r="H120" s="317"/>
      <c r="I120" s="317"/>
      <c r="J120" s="317"/>
      <c r="K120" s="317"/>
      <c r="L120" s="317"/>
      <c r="M120" s="317"/>
      <c r="N120" s="317"/>
      <c r="O120" s="601" t="s">
        <v>2299</v>
      </c>
      <c r="P120" s="601"/>
      <c r="Q120" s="601"/>
      <c r="R120" s="601"/>
      <c r="S120" s="601"/>
      <c r="T120" s="601"/>
      <c r="U120" s="601"/>
      <c r="V120" s="601"/>
      <c r="W120" s="601"/>
      <c r="X120" s="601"/>
      <c r="Y120" s="600" t="s">
        <v>1801</v>
      </c>
      <c r="Z120" s="146" t="s">
        <v>556</v>
      </c>
      <c r="AA120" s="134">
        <f>K2</f>
        <v>0</v>
      </c>
    </row>
    <row r="121" spans="1:27" x14ac:dyDescent="0.25">
      <c r="A121" s="342" t="s">
        <v>1388</v>
      </c>
      <c r="B121" s="342"/>
      <c r="C121" s="343"/>
      <c r="D121" s="427">
        <f>D2</f>
        <v>0</v>
      </c>
      <c r="E121" s="428"/>
      <c r="F121" s="428"/>
      <c r="G121" s="428"/>
      <c r="H121" s="429"/>
      <c r="I121" s="309" t="s">
        <v>1801</v>
      </c>
      <c r="J121" s="305" t="s">
        <v>556</v>
      </c>
      <c r="K121" s="307">
        <f>K2</f>
        <v>0</v>
      </c>
      <c r="L121" s="137" t="s">
        <v>6</v>
      </c>
      <c r="M121" s="27">
        <f>M2</f>
        <v>0</v>
      </c>
      <c r="N121" s="29"/>
      <c r="O121" s="604" t="s">
        <v>1388</v>
      </c>
      <c r="P121" s="604"/>
      <c r="Q121" s="604"/>
      <c r="R121" s="602">
        <f>D2</f>
        <v>0</v>
      </c>
      <c r="S121" s="602"/>
      <c r="T121" s="602"/>
      <c r="U121" s="602"/>
      <c r="V121" s="602"/>
      <c r="W121" s="602"/>
      <c r="X121" s="602"/>
      <c r="Y121" s="600"/>
      <c r="Z121" s="146" t="s">
        <v>6</v>
      </c>
      <c r="AA121" s="134">
        <f>M2</f>
        <v>0</v>
      </c>
    </row>
    <row r="122" spans="1:27" x14ac:dyDescent="0.25">
      <c r="A122" s="340" t="s">
        <v>2408</v>
      </c>
      <c r="B122" s="340"/>
      <c r="C122" s="341"/>
      <c r="D122" s="513">
        <f>D3</f>
        <v>0</v>
      </c>
      <c r="E122" s="428"/>
      <c r="F122" s="428"/>
      <c r="G122" s="428"/>
      <c r="H122" s="429"/>
      <c r="I122" s="310"/>
      <c r="J122" s="306"/>
      <c r="K122" s="308"/>
      <c r="L122" s="137" t="s">
        <v>7</v>
      </c>
      <c r="M122" s="27">
        <f>M3</f>
        <v>0</v>
      </c>
      <c r="N122" s="29"/>
      <c r="O122" s="605" t="s">
        <v>5</v>
      </c>
      <c r="P122" s="605"/>
      <c r="Q122" s="605"/>
      <c r="R122" s="603">
        <f>D3</f>
        <v>0</v>
      </c>
      <c r="S122" s="602"/>
      <c r="T122" s="602"/>
      <c r="U122" s="602"/>
      <c r="V122" s="602"/>
      <c r="W122" s="602"/>
      <c r="X122" s="602"/>
      <c r="Y122" s="600"/>
      <c r="Z122" s="146" t="s">
        <v>7</v>
      </c>
      <c r="AA122" s="134">
        <f>M3</f>
        <v>0</v>
      </c>
    </row>
    <row r="123" spans="1:27" ht="26.25" customHeight="1" x14ac:dyDescent="0.25">
      <c r="A123" s="468" t="s">
        <v>2650</v>
      </c>
      <c r="B123" s="469"/>
      <c r="C123" s="514" t="s">
        <v>3005</v>
      </c>
      <c r="D123" s="515"/>
      <c r="E123" s="515"/>
      <c r="F123" s="515"/>
      <c r="G123" s="515"/>
      <c r="H123" s="516"/>
      <c r="I123" s="593" t="s">
        <v>14</v>
      </c>
      <c r="J123" s="594"/>
      <c r="K123" s="588" t="s">
        <v>42</v>
      </c>
      <c r="L123" s="589"/>
      <c r="M123" s="589"/>
      <c r="N123" s="590"/>
      <c r="O123" s="598" t="s">
        <v>2301</v>
      </c>
      <c r="P123" s="606" t="s">
        <v>39</v>
      </c>
      <c r="Q123" s="606"/>
      <c r="R123" s="606"/>
      <c r="S123" s="606"/>
      <c r="T123" s="606"/>
      <c r="U123" s="606"/>
      <c r="V123" s="606"/>
      <c r="W123" s="606"/>
      <c r="X123" s="606"/>
      <c r="Y123" s="606"/>
      <c r="Z123" s="606"/>
      <c r="AA123" s="606"/>
    </row>
    <row r="124" spans="1:27" ht="15.75" customHeight="1" x14ac:dyDescent="0.25">
      <c r="A124" s="470"/>
      <c r="B124" s="471"/>
      <c r="C124" s="595" t="s">
        <v>2411</v>
      </c>
      <c r="D124" s="596"/>
      <c r="E124" s="596"/>
      <c r="F124" s="596"/>
      <c r="G124" s="596"/>
      <c r="H124" s="597"/>
      <c r="I124" s="571" t="s">
        <v>16</v>
      </c>
      <c r="J124" s="571" t="s">
        <v>15</v>
      </c>
      <c r="K124" s="569" t="s">
        <v>30</v>
      </c>
      <c r="L124" s="591" t="s">
        <v>28</v>
      </c>
      <c r="M124" s="591" t="s">
        <v>29</v>
      </c>
      <c r="N124" s="569" t="s">
        <v>2413</v>
      </c>
      <c r="O124" s="599"/>
      <c r="P124" s="607" t="s">
        <v>1374</v>
      </c>
      <c r="Q124" s="607"/>
      <c r="R124" s="607"/>
      <c r="S124" s="607" t="s">
        <v>1375</v>
      </c>
      <c r="T124" s="607"/>
      <c r="U124" s="607" t="s">
        <v>1376</v>
      </c>
      <c r="V124" s="607"/>
      <c r="W124" s="607" t="s">
        <v>2372</v>
      </c>
      <c r="X124" s="607"/>
      <c r="Y124" s="607"/>
      <c r="Z124" s="607"/>
      <c r="AA124" s="607"/>
    </row>
    <row r="125" spans="1:27" ht="13.5" customHeight="1" x14ac:dyDescent="0.25">
      <c r="A125" s="472"/>
      <c r="B125" s="473"/>
      <c r="C125" s="557" t="s">
        <v>2410</v>
      </c>
      <c r="D125" s="558"/>
      <c r="E125" s="558"/>
      <c r="F125" s="558"/>
      <c r="G125" s="558"/>
      <c r="H125" s="559"/>
      <c r="I125" s="572"/>
      <c r="J125" s="572"/>
      <c r="K125" s="570"/>
      <c r="L125" s="592"/>
      <c r="M125" s="592"/>
      <c r="N125" s="570"/>
      <c r="O125" s="599"/>
      <c r="P125" s="607"/>
      <c r="Q125" s="607"/>
      <c r="R125" s="607"/>
      <c r="S125" s="607"/>
      <c r="T125" s="607"/>
      <c r="U125" s="607"/>
      <c r="V125" s="607"/>
      <c r="W125" s="607"/>
      <c r="X125" s="607"/>
      <c r="Y125" s="607"/>
      <c r="Z125" s="607"/>
      <c r="AA125" s="607"/>
    </row>
    <row r="126" spans="1:27" ht="15.75" customHeight="1" x14ac:dyDescent="0.25">
      <c r="A126" s="467">
        <v>1</v>
      </c>
      <c r="B126" s="464" t="s">
        <v>1575</v>
      </c>
      <c r="C126" s="318" t="str">
        <f>HYPERLINK("#'C1'!D5","C1")</f>
        <v>C1</v>
      </c>
      <c r="D126" s="321" t="s">
        <v>3014</v>
      </c>
      <c r="E126" s="322"/>
      <c r="F126" s="322"/>
      <c r="G126" s="322"/>
      <c r="H126" s="323"/>
      <c r="I126" s="414" t="s">
        <v>3015</v>
      </c>
      <c r="J126" s="333">
        <f>IF(K126&gt;0,LEFT(I126,2)*K126,0)+IF(L126&gt;0,LEFT(I126,2)*L126/2,0)+IF(M126&gt;0,LEFT(I126,2)*M126/3,0)+IF(N126&gt;0,LEFT(I126,2)*N126/4,0)</f>
        <v>0</v>
      </c>
      <c r="K126" s="414">
        <f>COUNTIFS('C1'!$F$5:$F$50,"1",'C1'!$B$5:$B$50,"C1")</f>
        <v>0</v>
      </c>
      <c r="L126" s="414">
        <f>COUNTIFS('C1'!$F$5:$F$50,"2",'C1'!$B$5:$B$50,"C1")</f>
        <v>0</v>
      </c>
      <c r="M126" s="414">
        <f>COUNTIFS('C1'!$F$5:$F$50,"3",'C1'!$B$5:$B$50,"C1")</f>
        <v>0</v>
      </c>
      <c r="N126" s="414">
        <f>COUNTIFS('C1'!$F$5:$F$50,"peste 3",'C1'!$B$5:$B$50,"C1")</f>
        <v>0</v>
      </c>
      <c r="O126" s="407" t="str">
        <f>HYPERLINK("#'C1'!D5","C1")</f>
        <v>C1</v>
      </c>
      <c r="P126" s="410"/>
      <c r="Q126" s="410"/>
      <c r="R126" s="410"/>
      <c r="S126" s="410"/>
      <c r="T126" s="410"/>
      <c r="U126" s="410"/>
      <c r="V126" s="410"/>
      <c r="W126" s="410"/>
      <c r="X126" s="410"/>
      <c r="Y126" s="410"/>
      <c r="Z126" s="410"/>
      <c r="AA126" s="410"/>
    </row>
    <row r="127" spans="1:27" ht="15.75" customHeight="1" x14ac:dyDescent="0.25">
      <c r="A127" s="467"/>
      <c r="B127" s="465"/>
      <c r="C127" s="319"/>
      <c r="D127" s="324"/>
      <c r="E127" s="325"/>
      <c r="F127" s="325"/>
      <c r="G127" s="325"/>
      <c r="H127" s="326"/>
      <c r="I127" s="319"/>
      <c r="J127" s="334"/>
      <c r="K127" s="319"/>
      <c r="L127" s="319"/>
      <c r="M127" s="319"/>
      <c r="N127" s="319"/>
      <c r="O127" s="408"/>
      <c r="P127" s="410"/>
      <c r="Q127" s="410"/>
      <c r="R127" s="410"/>
      <c r="S127" s="410"/>
      <c r="T127" s="410"/>
      <c r="U127" s="410"/>
      <c r="V127" s="410"/>
      <c r="W127" s="410"/>
      <c r="X127" s="410"/>
      <c r="Y127" s="410"/>
      <c r="Z127" s="410"/>
      <c r="AA127" s="410"/>
    </row>
    <row r="128" spans="1:27" ht="20.25" customHeight="1" x14ac:dyDescent="0.25">
      <c r="A128" s="467"/>
      <c r="B128" s="465"/>
      <c r="C128" s="319"/>
      <c r="D128" s="324"/>
      <c r="E128" s="325"/>
      <c r="F128" s="325"/>
      <c r="G128" s="325"/>
      <c r="H128" s="326"/>
      <c r="I128" s="319"/>
      <c r="J128" s="334"/>
      <c r="K128" s="319"/>
      <c r="L128" s="319"/>
      <c r="M128" s="319"/>
      <c r="N128" s="319"/>
      <c r="O128" s="408"/>
      <c r="P128" s="410"/>
      <c r="Q128" s="410"/>
      <c r="R128" s="410"/>
      <c r="S128" s="410"/>
      <c r="T128" s="410"/>
      <c r="U128" s="410"/>
      <c r="V128" s="410"/>
      <c r="W128" s="410"/>
      <c r="X128" s="410"/>
      <c r="Y128" s="410"/>
      <c r="Z128" s="410"/>
      <c r="AA128" s="410"/>
    </row>
    <row r="129" spans="1:27" ht="15.75" customHeight="1" x14ac:dyDescent="0.25">
      <c r="A129" s="467"/>
      <c r="B129" s="465"/>
      <c r="C129" s="320"/>
      <c r="D129" s="327"/>
      <c r="E129" s="328"/>
      <c r="F129" s="328"/>
      <c r="G129" s="328"/>
      <c r="H129" s="329"/>
      <c r="I129" s="320"/>
      <c r="J129" s="335"/>
      <c r="K129" s="320"/>
      <c r="L129" s="320"/>
      <c r="M129" s="320"/>
      <c r="N129" s="320"/>
      <c r="O129" s="408"/>
      <c r="P129" s="410"/>
      <c r="Q129" s="410"/>
      <c r="R129" s="410"/>
      <c r="S129" s="410"/>
      <c r="T129" s="410"/>
      <c r="U129" s="410"/>
      <c r="V129" s="410"/>
      <c r="W129" s="410"/>
      <c r="X129" s="410"/>
      <c r="Y129" s="410"/>
      <c r="Z129" s="410"/>
      <c r="AA129" s="410"/>
    </row>
    <row r="130" spans="1:27" ht="33.950000000000003" customHeight="1" x14ac:dyDescent="0.25">
      <c r="A130" s="467"/>
      <c r="B130" s="465"/>
      <c r="C130" s="318" t="str">
        <f>HYPERLINK("#'C2'!D5","C2")</f>
        <v>C2</v>
      </c>
      <c r="D130" s="560" t="s">
        <v>3016</v>
      </c>
      <c r="E130" s="561"/>
      <c r="F130" s="561"/>
      <c r="G130" s="561"/>
      <c r="H130" s="562"/>
      <c r="I130" s="330" t="s">
        <v>3013</v>
      </c>
      <c r="J130" s="333">
        <f>IF(K130&gt;0,LEFT(I130,2)*K130,0)+IF(L130&gt;0,LEFT(I130,2)*L130/2,0)+IF(M130&gt;0,LEFT(I130,2)*M130/3,0)+IF(N130&gt;0,LEFT(I130,2)*N130/4,0)</f>
        <v>0</v>
      </c>
      <c r="K130" s="414">
        <f>COUNTIFS('C2'!$F$5:$F$50,"1",'C2'!$B$5:$B$50,"C2")</f>
        <v>0</v>
      </c>
      <c r="L130" s="414">
        <f>COUNTIFS('C2'!$F$5:$F$50,"2",'C2'!$B$5:$B$50,"C2")</f>
        <v>0</v>
      </c>
      <c r="M130" s="414">
        <f>COUNTIFS('C2'!$F$5:$F$50,"3",'C2'!$B$5:$B$50,"C2")</f>
        <v>0</v>
      </c>
      <c r="N130" s="414">
        <f>COUNTIFS('C2'!$F$5:$F$50,"peste 3",'C2'!$B$5:$B$50,"C2")</f>
        <v>0</v>
      </c>
      <c r="O130" s="407" t="str">
        <f>HYPERLINK("#'C2'!D5","C2")</f>
        <v>C2</v>
      </c>
      <c r="P130" s="410"/>
      <c r="Q130" s="410"/>
      <c r="R130" s="410"/>
      <c r="S130" s="410"/>
      <c r="T130" s="410"/>
      <c r="U130" s="410"/>
      <c r="V130" s="410"/>
      <c r="W130" s="410"/>
      <c r="X130" s="410"/>
      <c r="Y130" s="410"/>
      <c r="Z130" s="410"/>
      <c r="AA130" s="410"/>
    </row>
    <row r="131" spans="1:27" ht="32.1" customHeight="1" x14ac:dyDescent="0.25">
      <c r="A131" s="467"/>
      <c r="B131" s="465"/>
      <c r="C131" s="319"/>
      <c r="D131" s="563"/>
      <c r="E131" s="564"/>
      <c r="F131" s="564"/>
      <c r="G131" s="564"/>
      <c r="H131" s="565"/>
      <c r="I131" s="331"/>
      <c r="J131" s="334"/>
      <c r="K131" s="319"/>
      <c r="L131" s="319"/>
      <c r="M131" s="319"/>
      <c r="N131" s="319"/>
      <c r="O131" s="408"/>
      <c r="P131" s="410"/>
      <c r="Q131" s="410"/>
      <c r="R131" s="410"/>
      <c r="S131" s="410"/>
      <c r="T131" s="410"/>
      <c r="U131" s="410"/>
      <c r="V131" s="410"/>
      <c r="W131" s="410"/>
      <c r="X131" s="410"/>
      <c r="Y131" s="410"/>
      <c r="Z131" s="410"/>
      <c r="AA131" s="410"/>
    </row>
    <row r="132" spans="1:27" ht="20.25" customHeight="1" x14ac:dyDescent="0.25">
      <c r="A132" s="467"/>
      <c r="B132" s="465"/>
      <c r="C132" s="319"/>
      <c r="D132" s="563"/>
      <c r="E132" s="564"/>
      <c r="F132" s="564"/>
      <c r="G132" s="564"/>
      <c r="H132" s="565"/>
      <c r="I132" s="331"/>
      <c r="J132" s="334"/>
      <c r="K132" s="319"/>
      <c r="L132" s="319"/>
      <c r="M132" s="319"/>
      <c r="N132" s="319"/>
      <c r="O132" s="408"/>
      <c r="P132" s="410"/>
      <c r="Q132" s="410"/>
      <c r="R132" s="410"/>
      <c r="S132" s="410"/>
      <c r="T132" s="410"/>
      <c r="U132" s="410"/>
      <c r="V132" s="410"/>
      <c r="W132" s="410"/>
      <c r="X132" s="410"/>
      <c r="Y132" s="410"/>
      <c r="Z132" s="410"/>
      <c r="AA132" s="410"/>
    </row>
    <row r="133" spans="1:27" ht="45" customHeight="1" x14ac:dyDescent="0.25">
      <c r="A133" s="467"/>
      <c r="B133" s="465"/>
      <c r="C133" s="320"/>
      <c r="D133" s="566"/>
      <c r="E133" s="567"/>
      <c r="F133" s="567"/>
      <c r="G133" s="567"/>
      <c r="H133" s="568"/>
      <c r="I133" s="332"/>
      <c r="J133" s="335"/>
      <c r="K133" s="320"/>
      <c r="L133" s="320"/>
      <c r="M133" s="320"/>
      <c r="N133" s="320"/>
      <c r="O133" s="408"/>
      <c r="P133" s="410"/>
      <c r="Q133" s="410"/>
      <c r="R133" s="410"/>
      <c r="S133" s="410"/>
      <c r="T133" s="410"/>
      <c r="U133" s="410"/>
      <c r="V133" s="410"/>
      <c r="W133" s="410"/>
      <c r="X133" s="410"/>
      <c r="Y133" s="410"/>
      <c r="Z133" s="410"/>
      <c r="AA133" s="410"/>
    </row>
    <row r="134" spans="1:27" ht="28.15" customHeight="1" x14ac:dyDescent="0.25">
      <c r="A134" s="467"/>
      <c r="B134" s="465"/>
      <c r="C134" s="318" t="str">
        <f>HYPERLINK("#'C3'!D5","C3")</f>
        <v>C3</v>
      </c>
      <c r="D134" s="321" t="s">
        <v>2970</v>
      </c>
      <c r="E134" s="322"/>
      <c r="F134" s="322"/>
      <c r="G134" s="322"/>
      <c r="H134" s="323"/>
      <c r="I134" s="330" t="s">
        <v>2971</v>
      </c>
      <c r="J134" s="333">
        <f>IF(K134&gt;0,LEFT(I134,2)*K134,0)+IF(L134&gt;0,LEFT(I134,2)*L134/2,0)+IF(M134&gt;0,LEFT(I134,2)*M134/3,0)+IF(N134&gt;0,LEFT(I134,2)*N134/4,0)</f>
        <v>0</v>
      </c>
      <c r="K134" s="414">
        <f>COUNTIFS('C3'!$F$5:$F$50,"1",'C3'!$B$5:$B$50,"C3")</f>
        <v>0</v>
      </c>
      <c r="L134" s="414">
        <f>COUNTIFS('C3'!$F$5:$F$50,"2",'C3'!$B$5:$B$50,"C3")</f>
        <v>0</v>
      </c>
      <c r="M134" s="414">
        <f>COUNTIFS('C3'!$F$5:$F$50,"3",'C3'!$B$5:$B$50,"C3")</f>
        <v>0</v>
      </c>
      <c r="N134" s="414">
        <f>COUNTIFS('C3'!$F$5:$F$50,"peste 3",'C3'!$B$5:$B$50,"C3")</f>
        <v>0</v>
      </c>
      <c r="O134" s="407" t="str">
        <f>HYPERLINK("#'C3'!D5","C3")</f>
        <v>C3</v>
      </c>
      <c r="P134" s="410"/>
      <c r="Q134" s="410"/>
      <c r="R134" s="410"/>
      <c r="S134" s="410"/>
      <c r="T134" s="410"/>
      <c r="U134" s="410"/>
      <c r="V134" s="410"/>
      <c r="W134" s="410"/>
      <c r="X134" s="410"/>
      <c r="Y134" s="410"/>
      <c r="Z134" s="410"/>
      <c r="AA134" s="410"/>
    </row>
    <row r="135" spans="1:27" ht="15.75" customHeight="1" x14ac:dyDescent="0.25">
      <c r="A135" s="467"/>
      <c r="B135" s="465"/>
      <c r="C135" s="319"/>
      <c r="D135" s="324"/>
      <c r="E135" s="325"/>
      <c r="F135" s="325"/>
      <c r="G135" s="325"/>
      <c r="H135" s="326"/>
      <c r="I135" s="331"/>
      <c r="J135" s="334"/>
      <c r="K135" s="319"/>
      <c r="L135" s="319"/>
      <c r="M135" s="319"/>
      <c r="N135" s="319"/>
      <c r="O135" s="408"/>
      <c r="P135" s="410"/>
      <c r="Q135" s="410"/>
      <c r="R135" s="410"/>
      <c r="S135" s="410"/>
      <c r="T135" s="410"/>
      <c r="U135" s="410"/>
      <c r="V135" s="410"/>
      <c r="W135" s="410"/>
      <c r="X135" s="410"/>
      <c r="Y135" s="410"/>
      <c r="Z135" s="410"/>
      <c r="AA135" s="410"/>
    </row>
    <row r="136" spans="1:27" ht="20.25" customHeight="1" x14ac:dyDescent="0.25">
      <c r="A136" s="467"/>
      <c r="B136" s="465"/>
      <c r="C136" s="319"/>
      <c r="D136" s="324"/>
      <c r="E136" s="325"/>
      <c r="F136" s="325"/>
      <c r="G136" s="325"/>
      <c r="H136" s="326"/>
      <c r="I136" s="331"/>
      <c r="J136" s="334"/>
      <c r="K136" s="319"/>
      <c r="L136" s="319"/>
      <c r="M136" s="319"/>
      <c r="N136" s="319"/>
      <c r="O136" s="408"/>
      <c r="P136" s="410"/>
      <c r="Q136" s="410"/>
      <c r="R136" s="410"/>
      <c r="S136" s="410"/>
      <c r="T136" s="410"/>
      <c r="U136" s="410"/>
      <c r="V136" s="410"/>
      <c r="W136" s="410"/>
      <c r="X136" s="410"/>
      <c r="Y136" s="410"/>
      <c r="Z136" s="410"/>
      <c r="AA136" s="410"/>
    </row>
    <row r="137" spans="1:27" ht="42" customHeight="1" x14ac:dyDescent="0.25">
      <c r="A137" s="467"/>
      <c r="B137" s="465"/>
      <c r="C137" s="320"/>
      <c r="D137" s="327"/>
      <c r="E137" s="328"/>
      <c r="F137" s="328"/>
      <c r="G137" s="328"/>
      <c r="H137" s="329"/>
      <c r="I137" s="332"/>
      <c r="J137" s="335"/>
      <c r="K137" s="320"/>
      <c r="L137" s="320"/>
      <c r="M137" s="320"/>
      <c r="N137" s="320"/>
      <c r="O137" s="408"/>
      <c r="P137" s="410"/>
      <c r="Q137" s="410"/>
      <c r="R137" s="410"/>
      <c r="S137" s="410"/>
      <c r="T137" s="410"/>
      <c r="U137" s="410"/>
      <c r="V137" s="410"/>
      <c r="W137" s="410"/>
      <c r="X137" s="410"/>
      <c r="Y137" s="410"/>
      <c r="Z137" s="410"/>
      <c r="AA137" s="410"/>
    </row>
    <row r="138" spans="1:27" ht="15.75" customHeight="1" x14ac:dyDescent="0.25">
      <c r="A138" s="467"/>
      <c r="B138" s="465"/>
      <c r="C138" s="318" t="str">
        <f>HYPERLINK("#'C4'!D5","C4")</f>
        <v>C4</v>
      </c>
      <c r="D138" s="321" t="s">
        <v>1576</v>
      </c>
      <c r="E138" s="322"/>
      <c r="F138" s="322"/>
      <c r="G138" s="322"/>
      <c r="H138" s="323"/>
      <c r="I138" s="414" t="s">
        <v>2652</v>
      </c>
      <c r="J138" s="333">
        <f t="shared" ref="J138:J210" si="1">IF(K138&gt;0,LEFT(I138,1)*K138,0)+IF(L138&gt;0,LEFT(I138,1)*L138/2,0)+IF(M138&gt;0,LEFT(I138,1)*M138/3,0)+IF(N138&gt;0,LEFT(I138,1)*N138/4,0)</f>
        <v>0</v>
      </c>
      <c r="K138" s="414">
        <f>COUNTIFS('C4'!$F$5:$F$50,"1",'C4'!$B$5:$B$50,"C4")</f>
        <v>0</v>
      </c>
      <c r="L138" s="414">
        <f>COUNTIFS('C4'!$F$5:$F$50,"2",'C4'!$B$5:$B$50,"C4")</f>
        <v>0</v>
      </c>
      <c r="M138" s="414">
        <f>COUNTIFS('C4'!$F$5:$F$50,"3",'C4'!$B$5:$B$50,"C4")</f>
        <v>0</v>
      </c>
      <c r="N138" s="414">
        <f>COUNTIFS('C4'!$F$5:$F$50,"peste 3",'C4'!$B$5:$B$50,"C4")</f>
        <v>0</v>
      </c>
      <c r="O138" s="407" t="str">
        <f>HYPERLINK("#'C4'!D5","C4")</f>
        <v>C4</v>
      </c>
      <c r="P138" s="410"/>
      <c r="Q138" s="410"/>
      <c r="R138" s="410"/>
      <c r="S138" s="410"/>
      <c r="T138" s="410"/>
      <c r="U138" s="410"/>
      <c r="V138" s="410"/>
      <c r="W138" s="410"/>
      <c r="X138" s="410"/>
      <c r="Y138" s="410"/>
      <c r="Z138" s="410"/>
      <c r="AA138" s="410"/>
    </row>
    <row r="139" spans="1:27" ht="15.75" customHeight="1" x14ac:dyDescent="0.25">
      <c r="A139" s="467"/>
      <c r="B139" s="465"/>
      <c r="C139" s="319"/>
      <c r="D139" s="324"/>
      <c r="E139" s="325"/>
      <c r="F139" s="325"/>
      <c r="G139" s="325"/>
      <c r="H139" s="326"/>
      <c r="I139" s="319"/>
      <c r="J139" s="334"/>
      <c r="K139" s="319"/>
      <c r="L139" s="319"/>
      <c r="M139" s="319"/>
      <c r="N139" s="319"/>
      <c r="O139" s="408"/>
      <c r="P139" s="410"/>
      <c r="Q139" s="410"/>
      <c r="R139" s="410"/>
      <c r="S139" s="410"/>
      <c r="T139" s="410"/>
      <c r="U139" s="410"/>
      <c r="V139" s="410"/>
      <c r="W139" s="410"/>
      <c r="X139" s="410"/>
      <c r="Y139" s="410"/>
      <c r="Z139" s="410"/>
      <c r="AA139" s="410"/>
    </row>
    <row r="140" spans="1:27" ht="12.75" customHeight="1" x14ac:dyDescent="0.25">
      <c r="A140" s="467"/>
      <c r="B140" s="465"/>
      <c r="C140" s="319"/>
      <c r="D140" s="324"/>
      <c r="E140" s="325"/>
      <c r="F140" s="325"/>
      <c r="G140" s="325"/>
      <c r="H140" s="326"/>
      <c r="I140" s="319"/>
      <c r="J140" s="334"/>
      <c r="K140" s="319"/>
      <c r="L140" s="319"/>
      <c r="M140" s="319"/>
      <c r="N140" s="319"/>
      <c r="O140" s="408"/>
      <c r="P140" s="410"/>
      <c r="Q140" s="410"/>
      <c r="R140" s="410"/>
      <c r="S140" s="410"/>
      <c r="T140" s="410"/>
      <c r="U140" s="410"/>
      <c r="V140" s="410"/>
      <c r="W140" s="410"/>
      <c r="X140" s="410"/>
      <c r="Y140" s="410"/>
      <c r="Z140" s="410"/>
      <c r="AA140" s="410"/>
    </row>
    <row r="141" spans="1:27" ht="15.75" customHeight="1" x14ac:dyDescent="0.25">
      <c r="A141" s="467"/>
      <c r="B141" s="465"/>
      <c r="C141" s="320"/>
      <c r="D141" s="327"/>
      <c r="E141" s="328"/>
      <c r="F141" s="328"/>
      <c r="G141" s="328"/>
      <c r="H141" s="329"/>
      <c r="I141" s="320"/>
      <c r="J141" s="335"/>
      <c r="K141" s="320"/>
      <c r="L141" s="320"/>
      <c r="M141" s="320"/>
      <c r="N141" s="320"/>
      <c r="O141" s="408"/>
      <c r="P141" s="410"/>
      <c r="Q141" s="410"/>
      <c r="R141" s="410"/>
      <c r="S141" s="410"/>
      <c r="T141" s="410"/>
      <c r="U141" s="410"/>
      <c r="V141" s="410"/>
      <c r="W141" s="410"/>
      <c r="X141" s="410"/>
      <c r="Y141" s="410"/>
      <c r="Z141" s="410"/>
      <c r="AA141" s="410"/>
    </row>
    <row r="142" spans="1:27" ht="15.75" customHeight="1" x14ac:dyDescent="0.25">
      <c r="A142" s="467"/>
      <c r="B142" s="465"/>
      <c r="C142" s="318" t="str">
        <f>HYPERLINK("#'C5'!D5","C5")</f>
        <v>C5</v>
      </c>
      <c r="D142" s="321" t="s">
        <v>2955</v>
      </c>
      <c r="E142" s="322"/>
      <c r="F142" s="322"/>
      <c r="G142" s="322"/>
      <c r="H142" s="323"/>
      <c r="I142" s="414" t="s">
        <v>2651</v>
      </c>
      <c r="J142" s="333">
        <f t="shared" si="1"/>
        <v>0</v>
      </c>
      <c r="K142" s="414">
        <f>COUNTIFS('C5'!$F$5:$F$50,"1",'C5'!$B$5:$B$50,"C5")</f>
        <v>0</v>
      </c>
      <c r="L142" s="414">
        <f>COUNTIFS('C5'!$F$5:$F$50,"2",'C5'!$B$5:$B$50,"C5")</f>
        <v>0</v>
      </c>
      <c r="M142" s="414">
        <f>COUNTIFS('C5'!$F$5:$F$50,"3",'C5'!$B$5:$B$50,"C5")</f>
        <v>0</v>
      </c>
      <c r="N142" s="414">
        <f>COUNTIFS('C5'!$F$5:$F$50,"peste 3",'C5'!$B$5:$B$50,"C5")</f>
        <v>0</v>
      </c>
      <c r="O142" s="407" t="str">
        <f>HYPERLINK("#'C5'!D5","C5")</f>
        <v>C5</v>
      </c>
      <c r="P142" s="410"/>
      <c r="Q142" s="410"/>
      <c r="R142" s="410"/>
      <c r="S142" s="410"/>
      <c r="T142" s="410"/>
      <c r="U142" s="410"/>
      <c r="V142" s="410"/>
      <c r="W142" s="410"/>
      <c r="X142" s="410"/>
      <c r="Y142" s="410"/>
      <c r="Z142" s="410"/>
      <c r="AA142" s="410"/>
    </row>
    <row r="143" spans="1:27" ht="12" customHeight="1" x14ac:dyDescent="0.25">
      <c r="A143" s="467"/>
      <c r="B143" s="465"/>
      <c r="C143" s="319"/>
      <c r="D143" s="324"/>
      <c r="E143" s="325"/>
      <c r="F143" s="325"/>
      <c r="G143" s="325"/>
      <c r="H143" s="326"/>
      <c r="I143" s="319"/>
      <c r="J143" s="334"/>
      <c r="K143" s="319"/>
      <c r="L143" s="319"/>
      <c r="M143" s="319"/>
      <c r="N143" s="319"/>
      <c r="O143" s="408"/>
      <c r="P143" s="410"/>
      <c r="Q143" s="410"/>
      <c r="R143" s="410"/>
      <c r="S143" s="410"/>
      <c r="T143" s="410"/>
      <c r="U143" s="410"/>
      <c r="V143" s="410"/>
      <c r="W143" s="410"/>
      <c r="X143" s="410"/>
      <c r="Y143" s="410"/>
      <c r="Z143" s="410"/>
      <c r="AA143" s="410"/>
    </row>
    <row r="144" spans="1:27" ht="9.75" customHeight="1" x14ac:dyDescent="0.25">
      <c r="A144" s="467"/>
      <c r="B144" s="465"/>
      <c r="C144" s="319"/>
      <c r="D144" s="324"/>
      <c r="E144" s="325"/>
      <c r="F144" s="325"/>
      <c r="G144" s="325"/>
      <c r="H144" s="326"/>
      <c r="I144" s="319"/>
      <c r="J144" s="334"/>
      <c r="K144" s="319"/>
      <c r="L144" s="319"/>
      <c r="M144" s="319"/>
      <c r="N144" s="319"/>
      <c r="O144" s="408"/>
      <c r="P144" s="410"/>
      <c r="Q144" s="410"/>
      <c r="R144" s="410"/>
      <c r="S144" s="410"/>
      <c r="T144" s="410"/>
      <c r="U144" s="410"/>
      <c r="V144" s="410"/>
      <c r="W144" s="410"/>
      <c r="X144" s="410"/>
      <c r="Y144" s="410"/>
      <c r="Z144" s="410"/>
      <c r="AA144" s="410"/>
    </row>
    <row r="145" spans="1:27" ht="15.75" customHeight="1" x14ac:dyDescent="0.25">
      <c r="A145" s="467"/>
      <c r="B145" s="465"/>
      <c r="C145" s="320"/>
      <c r="D145" s="327"/>
      <c r="E145" s="328"/>
      <c r="F145" s="328"/>
      <c r="G145" s="328"/>
      <c r="H145" s="329"/>
      <c r="I145" s="320"/>
      <c r="J145" s="335"/>
      <c r="K145" s="320"/>
      <c r="L145" s="320"/>
      <c r="M145" s="320"/>
      <c r="N145" s="320"/>
      <c r="O145" s="408"/>
      <c r="P145" s="410"/>
      <c r="Q145" s="410"/>
      <c r="R145" s="410"/>
      <c r="S145" s="410"/>
      <c r="T145" s="410"/>
      <c r="U145" s="410"/>
      <c r="V145" s="410"/>
      <c r="W145" s="410"/>
      <c r="X145" s="410"/>
      <c r="Y145" s="410"/>
      <c r="Z145" s="410"/>
      <c r="AA145" s="410"/>
    </row>
    <row r="146" spans="1:27" ht="15.75" customHeight="1" x14ac:dyDescent="0.25">
      <c r="A146" s="467"/>
      <c r="B146" s="465"/>
      <c r="C146" s="477" t="str">
        <f>HYPERLINK("#'C6'!D5","C6")</f>
        <v>C6</v>
      </c>
      <c r="D146" s="321" t="s">
        <v>3017</v>
      </c>
      <c r="E146" s="322"/>
      <c r="F146" s="322"/>
      <c r="G146" s="322"/>
      <c r="H146" s="323"/>
      <c r="I146" s="414" t="s">
        <v>2957</v>
      </c>
      <c r="J146" s="333">
        <f t="shared" si="1"/>
        <v>0</v>
      </c>
      <c r="K146" s="414">
        <f>COUNTIFS('C6'!$F$5:$F$50,"1",'C6'!$B$5:$B$50,"C6")</f>
        <v>0</v>
      </c>
      <c r="L146" s="414">
        <f>COUNTIFS('C6'!$F$5:$F$50,"2",'C6'!$B$5:$B$50,"C6")</f>
        <v>0</v>
      </c>
      <c r="M146" s="414">
        <f>COUNTIFS('C6'!$F$5:$F$50,"3",'C6'!$B$5:$B$50,"C6")</f>
        <v>0</v>
      </c>
      <c r="N146" s="414">
        <f>COUNTIFS('C6'!$F$5:$F$50,"peste 3",'C6'!$B$5:$B$50,"C6")</f>
        <v>0</v>
      </c>
      <c r="O146" s="407" t="str">
        <f>HYPERLINK("#'C6'!D5","C6")</f>
        <v>C6</v>
      </c>
      <c r="P146" s="410"/>
      <c r="Q146" s="410"/>
      <c r="R146" s="410"/>
      <c r="S146" s="410"/>
      <c r="T146" s="410"/>
      <c r="U146" s="410"/>
      <c r="V146" s="410"/>
      <c r="W146" s="410"/>
      <c r="X146" s="410"/>
      <c r="Y146" s="410"/>
      <c r="Z146" s="410"/>
      <c r="AA146" s="410"/>
    </row>
    <row r="147" spans="1:27" ht="15.75" customHeight="1" x14ac:dyDescent="0.25">
      <c r="A147" s="467"/>
      <c r="B147" s="465"/>
      <c r="C147" s="346"/>
      <c r="D147" s="324"/>
      <c r="E147" s="325"/>
      <c r="F147" s="325"/>
      <c r="G147" s="325"/>
      <c r="H147" s="326"/>
      <c r="I147" s="319"/>
      <c r="J147" s="334"/>
      <c r="K147" s="319"/>
      <c r="L147" s="319"/>
      <c r="M147" s="319"/>
      <c r="N147" s="319"/>
      <c r="O147" s="408"/>
      <c r="P147" s="410"/>
      <c r="Q147" s="410"/>
      <c r="R147" s="410"/>
      <c r="S147" s="410"/>
      <c r="T147" s="410"/>
      <c r="U147" s="410"/>
      <c r="V147" s="410"/>
      <c r="W147" s="410"/>
      <c r="X147" s="410"/>
      <c r="Y147" s="410"/>
      <c r="Z147" s="410"/>
      <c r="AA147" s="410"/>
    </row>
    <row r="148" spans="1:27" ht="8.25" customHeight="1" x14ac:dyDescent="0.25">
      <c r="A148" s="467"/>
      <c r="B148" s="465"/>
      <c r="C148" s="346"/>
      <c r="D148" s="324"/>
      <c r="E148" s="325"/>
      <c r="F148" s="325"/>
      <c r="G148" s="325"/>
      <c r="H148" s="326"/>
      <c r="I148" s="319"/>
      <c r="J148" s="334"/>
      <c r="K148" s="319"/>
      <c r="L148" s="319"/>
      <c r="M148" s="319"/>
      <c r="N148" s="319"/>
      <c r="O148" s="408"/>
      <c r="P148" s="410"/>
      <c r="Q148" s="410"/>
      <c r="R148" s="410"/>
      <c r="S148" s="410"/>
      <c r="T148" s="410"/>
      <c r="U148" s="410"/>
      <c r="V148" s="410"/>
      <c r="W148" s="410"/>
      <c r="X148" s="410"/>
      <c r="Y148" s="410"/>
      <c r="Z148" s="410"/>
      <c r="AA148" s="410"/>
    </row>
    <row r="149" spans="1:27" ht="15.75" customHeight="1" x14ac:dyDescent="0.25">
      <c r="A149" s="467"/>
      <c r="B149" s="466"/>
      <c r="C149" s="346"/>
      <c r="D149" s="327"/>
      <c r="E149" s="328"/>
      <c r="F149" s="328"/>
      <c r="G149" s="328"/>
      <c r="H149" s="329"/>
      <c r="I149" s="320"/>
      <c r="J149" s="335"/>
      <c r="K149" s="320"/>
      <c r="L149" s="320"/>
      <c r="M149" s="320"/>
      <c r="N149" s="320"/>
      <c r="O149" s="408"/>
      <c r="P149" s="410"/>
      <c r="Q149" s="410"/>
      <c r="R149" s="410"/>
      <c r="S149" s="410"/>
      <c r="T149" s="410"/>
      <c r="U149" s="410"/>
      <c r="V149" s="410"/>
      <c r="W149" s="410"/>
      <c r="X149" s="410"/>
      <c r="Y149" s="410"/>
      <c r="Z149" s="410"/>
      <c r="AA149" s="410"/>
    </row>
    <row r="150" spans="1:27" ht="29.25" customHeight="1" x14ac:dyDescent="0.2">
      <c r="A150" s="401"/>
      <c r="B150" s="401"/>
      <c r="C150" s="401"/>
      <c r="D150" s="401"/>
      <c r="E150" s="401"/>
      <c r="F150" s="401"/>
      <c r="G150" s="401"/>
      <c r="H150" s="401"/>
      <c r="I150" s="401"/>
      <c r="J150" s="401"/>
      <c r="K150" s="401"/>
      <c r="L150" s="401"/>
      <c r="M150" s="401"/>
      <c r="N150" s="401"/>
      <c r="O150" s="418" t="s">
        <v>2365</v>
      </c>
      <c r="P150" s="418"/>
      <c r="Q150" s="418"/>
      <c r="R150" s="418"/>
      <c r="S150" s="418"/>
      <c r="T150" s="418"/>
      <c r="U150" s="418"/>
      <c r="V150" s="418"/>
      <c r="W150" s="418"/>
      <c r="X150" s="418"/>
      <c r="Y150" s="418"/>
      <c r="Z150" s="418"/>
      <c r="AA150" s="418"/>
    </row>
    <row r="151" spans="1:27" ht="24" customHeight="1" x14ac:dyDescent="0.25">
      <c r="A151" s="30"/>
      <c r="B151" s="147"/>
      <c r="C151" s="489" t="s">
        <v>3005</v>
      </c>
      <c r="D151" s="489"/>
      <c r="E151" s="489"/>
      <c r="F151" s="489"/>
      <c r="G151" s="489"/>
      <c r="H151" s="489"/>
      <c r="I151" s="141" t="s">
        <v>16</v>
      </c>
      <c r="J151" s="148" t="s">
        <v>15</v>
      </c>
      <c r="K151" s="31" t="s">
        <v>30</v>
      </c>
      <c r="L151" s="31" t="s">
        <v>28</v>
      </c>
      <c r="M151" s="31" t="s">
        <v>29</v>
      </c>
      <c r="N151" s="31" t="s">
        <v>2413</v>
      </c>
      <c r="O151" s="132" t="s">
        <v>2301</v>
      </c>
      <c r="P151" s="416" t="s">
        <v>1374</v>
      </c>
      <c r="Q151" s="416"/>
      <c r="R151" s="416"/>
      <c r="S151" s="416" t="s">
        <v>1375</v>
      </c>
      <c r="T151" s="416"/>
      <c r="U151" s="416" t="s">
        <v>1376</v>
      </c>
      <c r="V151" s="416"/>
      <c r="W151" s="416" t="s">
        <v>2393</v>
      </c>
      <c r="X151" s="416"/>
      <c r="Y151" s="416"/>
      <c r="Z151" s="416"/>
      <c r="AA151" s="416"/>
    </row>
    <row r="152" spans="1:27" ht="15.75" customHeight="1" x14ac:dyDescent="0.25">
      <c r="A152" s="474">
        <v>1</v>
      </c>
      <c r="B152" s="464" t="s">
        <v>1575</v>
      </c>
      <c r="C152" s="477" t="str">
        <f>HYPERLINK("#'C7'!D5","C7")</f>
        <v>C7</v>
      </c>
      <c r="D152" s="478" t="s">
        <v>2953</v>
      </c>
      <c r="E152" s="478"/>
      <c r="F152" s="478"/>
      <c r="G152" s="478"/>
      <c r="H152" s="478"/>
      <c r="I152" s="346" t="s">
        <v>2656</v>
      </c>
      <c r="J152" s="333">
        <f>IF(K152&gt;0,LEFT(I152,2)*K152,0)+IF(L152&gt;0,LEFT(I152,2)*L152/2,0)+IF(M152&gt;0,LEFT(I152,2)*M152/3,0)+IF(N152&gt;0,LEFT(I152,2)*N152/4,0)</f>
        <v>0</v>
      </c>
      <c r="K152" s="414">
        <f>COUNTIFS('C7'!$F$5:$F$50,"1",'C7'!$B$5:$B$50,"C7")</f>
        <v>0</v>
      </c>
      <c r="L152" s="414">
        <f>COUNTIFS('C7'!$F$5:$F$50,"2",'C7'!$B$5:$B$50,"C7")</f>
        <v>0</v>
      </c>
      <c r="M152" s="414">
        <f>COUNTIFS('C7'!$F$5:$F$50,"3",'C7'!$B$5:$B$50,"C7")</f>
        <v>0</v>
      </c>
      <c r="N152" s="414">
        <f>COUNTIFS('C7'!$F$5:$F$50,"peste 3",'C7'!$B$5:$B$50,"C7")</f>
        <v>0</v>
      </c>
      <c r="O152" s="415" t="str">
        <f>HYPERLINK("#'C7'!D5","C7")</f>
        <v>C7</v>
      </c>
      <c r="P152" s="411"/>
      <c r="Q152" s="411"/>
      <c r="R152" s="411"/>
      <c r="S152" s="411"/>
      <c r="T152" s="411"/>
      <c r="U152" s="411"/>
      <c r="V152" s="411"/>
      <c r="W152" s="411"/>
      <c r="X152" s="411"/>
      <c r="Y152" s="411"/>
      <c r="Z152" s="411"/>
      <c r="AA152" s="411"/>
    </row>
    <row r="153" spans="1:27" ht="15.75" customHeight="1" x14ac:dyDescent="0.25">
      <c r="A153" s="475"/>
      <c r="B153" s="465"/>
      <c r="C153" s="346"/>
      <c r="D153" s="478"/>
      <c r="E153" s="478"/>
      <c r="F153" s="478"/>
      <c r="G153" s="478"/>
      <c r="H153" s="478"/>
      <c r="I153" s="346"/>
      <c r="J153" s="334"/>
      <c r="K153" s="319"/>
      <c r="L153" s="319"/>
      <c r="M153" s="319"/>
      <c r="N153" s="319"/>
      <c r="O153" s="416"/>
      <c r="P153" s="411"/>
      <c r="Q153" s="411"/>
      <c r="R153" s="411"/>
      <c r="S153" s="411"/>
      <c r="T153" s="411"/>
      <c r="U153" s="411"/>
      <c r="V153" s="411"/>
      <c r="W153" s="411"/>
      <c r="X153" s="411"/>
      <c r="Y153" s="411"/>
      <c r="Z153" s="411"/>
      <c r="AA153" s="411"/>
    </row>
    <row r="154" spans="1:27" ht="15.75" customHeight="1" x14ac:dyDescent="0.25">
      <c r="A154" s="475"/>
      <c r="B154" s="465"/>
      <c r="C154" s="346"/>
      <c r="D154" s="478"/>
      <c r="E154" s="478"/>
      <c r="F154" s="478"/>
      <c r="G154" s="478"/>
      <c r="H154" s="478"/>
      <c r="I154" s="346"/>
      <c r="J154" s="334"/>
      <c r="K154" s="319"/>
      <c r="L154" s="319"/>
      <c r="M154" s="319"/>
      <c r="N154" s="319"/>
      <c r="O154" s="416"/>
      <c r="P154" s="411"/>
      <c r="Q154" s="411"/>
      <c r="R154" s="411"/>
      <c r="S154" s="411"/>
      <c r="T154" s="411"/>
      <c r="U154" s="411"/>
      <c r="V154" s="411"/>
      <c r="W154" s="411"/>
      <c r="X154" s="411"/>
      <c r="Y154" s="411"/>
      <c r="Z154" s="411"/>
      <c r="AA154" s="411"/>
    </row>
    <row r="155" spans="1:27" ht="15.75" customHeight="1" x14ac:dyDescent="0.25">
      <c r="A155" s="475"/>
      <c r="B155" s="465"/>
      <c r="C155" s="346"/>
      <c r="D155" s="478"/>
      <c r="E155" s="478"/>
      <c r="F155" s="478"/>
      <c r="G155" s="478"/>
      <c r="H155" s="478"/>
      <c r="I155" s="346"/>
      <c r="J155" s="335"/>
      <c r="K155" s="320"/>
      <c r="L155" s="320"/>
      <c r="M155" s="320"/>
      <c r="N155" s="320"/>
      <c r="O155" s="416"/>
      <c r="P155" s="411"/>
      <c r="Q155" s="411"/>
      <c r="R155" s="411"/>
      <c r="S155" s="411"/>
      <c r="T155" s="411"/>
      <c r="U155" s="411"/>
      <c r="V155" s="411"/>
      <c r="W155" s="411"/>
      <c r="X155" s="411"/>
      <c r="Y155" s="411"/>
      <c r="Z155" s="411"/>
      <c r="AA155" s="411"/>
    </row>
    <row r="156" spans="1:27" ht="15.75" customHeight="1" x14ac:dyDescent="0.25">
      <c r="A156" s="475"/>
      <c r="B156" s="465"/>
      <c r="C156" s="318" t="str">
        <f>HYPERLINK("#'C8'!D5","C8")</f>
        <v>C8</v>
      </c>
      <c r="D156" s="321" t="s">
        <v>1577</v>
      </c>
      <c r="E156" s="322"/>
      <c r="F156" s="322"/>
      <c r="G156" s="322"/>
      <c r="H156" s="323"/>
      <c r="I156" s="414" t="s">
        <v>2654</v>
      </c>
      <c r="J156" s="333">
        <f>IF(K156&gt;0,LEFT(I156,2)*K156,0)+IF(L156&gt;0,LEFT(I156,2)*L156/2,0)+IF(M156&gt;0,LEFT(I156,2)*M156/3,0)+IF(N156&gt;0,LEFT(I156,2)*N156/4,0)</f>
        <v>0</v>
      </c>
      <c r="K156" s="414">
        <f>COUNTIFS('C8'!$F$5:$F$50,"1",'C8'!$B$5:$B$50,"C8")</f>
        <v>0</v>
      </c>
      <c r="L156" s="414">
        <f>COUNTIFS('C8'!$F$5:$F$50,"2",'C8'!$B$5:$B$50,"C8")</f>
        <v>0</v>
      </c>
      <c r="M156" s="414">
        <f>COUNTIFS('C8'!$F$5:$F$50,"3",'C8'!$B$5:$B$50,"C8")</f>
        <v>0</v>
      </c>
      <c r="N156" s="414">
        <f>COUNTIFS('C8'!$F$5:$F$50,"peste 3",'C8'!$B$5:$B$50,"C8")</f>
        <v>0</v>
      </c>
      <c r="O156" s="415" t="str">
        <f>HYPERLINK("#'C8'!D5","C8")</f>
        <v>C8</v>
      </c>
      <c r="P156" s="411"/>
      <c r="Q156" s="411"/>
      <c r="R156" s="411"/>
      <c r="S156" s="411"/>
      <c r="T156" s="411"/>
      <c r="U156" s="411"/>
      <c r="V156" s="411"/>
      <c r="W156" s="411"/>
      <c r="X156" s="411"/>
      <c r="Y156" s="411"/>
      <c r="Z156" s="411"/>
      <c r="AA156" s="411"/>
    </row>
    <row r="157" spans="1:27" ht="15.75" customHeight="1" x14ac:dyDescent="0.25">
      <c r="A157" s="475"/>
      <c r="B157" s="465"/>
      <c r="C157" s="319"/>
      <c r="D157" s="324"/>
      <c r="E157" s="325"/>
      <c r="F157" s="325"/>
      <c r="G157" s="325"/>
      <c r="H157" s="326"/>
      <c r="I157" s="319"/>
      <c r="J157" s="334"/>
      <c r="K157" s="319"/>
      <c r="L157" s="319"/>
      <c r="M157" s="319"/>
      <c r="N157" s="319"/>
      <c r="O157" s="416"/>
      <c r="P157" s="411"/>
      <c r="Q157" s="411"/>
      <c r="R157" s="411"/>
      <c r="S157" s="411"/>
      <c r="T157" s="411"/>
      <c r="U157" s="411"/>
      <c r="V157" s="411"/>
      <c r="W157" s="411"/>
      <c r="X157" s="411"/>
      <c r="Y157" s="411"/>
      <c r="Z157" s="411"/>
      <c r="AA157" s="411"/>
    </row>
    <row r="158" spans="1:27" ht="15.75" customHeight="1" x14ac:dyDescent="0.25">
      <c r="A158" s="475"/>
      <c r="B158" s="465"/>
      <c r="C158" s="319"/>
      <c r="D158" s="324"/>
      <c r="E158" s="325"/>
      <c r="F158" s="325"/>
      <c r="G158" s="325"/>
      <c r="H158" s="326"/>
      <c r="I158" s="319"/>
      <c r="J158" s="334"/>
      <c r="K158" s="319"/>
      <c r="L158" s="319"/>
      <c r="M158" s="319"/>
      <c r="N158" s="319"/>
      <c r="O158" s="416"/>
      <c r="P158" s="411"/>
      <c r="Q158" s="411"/>
      <c r="R158" s="411"/>
      <c r="S158" s="411"/>
      <c r="T158" s="411"/>
      <c r="U158" s="411"/>
      <c r="V158" s="411"/>
      <c r="W158" s="411"/>
      <c r="X158" s="411"/>
      <c r="Y158" s="411"/>
      <c r="Z158" s="411"/>
      <c r="AA158" s="411"/>
    </row>
    <row r="159" spans="1:27" ht="15.75" customHeight="1" x14ac:dyDescent="0.25">
      <c r="A159" s="475"/>
      <c r="B159" s="465"/>
      <c r="C159" s="320"/>
      <c r="D159" s="327"/>
      <c r="E159" s="328"/>
      <c r="F159" s="328"/>
      <c r="G159" s="328"/>
      <c r="H159" s="329"/>
      <c r="I159" s="320"/>
      <c r="J159" s="335"/>
      <c r="K159" s="320"/>
      <c r="L159" s="320"/>
      <c r="M159" s="320"/>
      <c r="N159" s="320"/>
      <c r="O159" s="416"/>
      <c r="P159" s="411"/>
      <c r="Q159" s="411"/>
      <c r="R159" s="411"/>
      <c r="S159" s="411"/>
      <c r="T159" s="411"/>
      <c r="U159" s="411"/>
      <c r="V159" s="411"/>
      <c r="W159" s="411"/>
      <c r="X159" s="411"/>
      <c r="Y159" s="411"/>
      <c r="Z159" s="411"/>
      <c r="AA159" s="411"/>
    </row>
    <row r="160" spans="1:27" ht="15.75" customHeight="1" x14ac:dyDescent="0.25">
      <c r="A160" s="475"/>
      <c r="B160" s="465"/>
      <c r="C160" s="318" t="str">
        <f>HYPERLINK("#'C9'!D5","C9")</f>
        <v>C9</v>
      </c>
      <c r="D160" s="321" t="s">
        <v>1387</v>
      </c>
      <c r="E160" s="322"/>
      <c r="F160" s="322"/>
      <c r="G160" s="322"/>
      <c r="H160" s="323"/>
      <c r="I160" s="414" t="s">
        <v>2657</v>
      </c>
      <c r="J160" s="333">
        <f t="shared" si="1"/>
        <v>0</v>
      </c>
      <c r="K160" s="414">
        <f>COUNTIFS('C9'!$F$5:$F$50,"1",'C9'!$B$5:$B$50,"C9")</f>
        <v>0</v>
      </c>
      <c r="L160" s="414">
        <f>COUNTIFS('C9'!$F$5:$F$50,"2",'C9'!$B$5:$B$50,"C9")</f>
        <v>0</v>
      </c>
      <c r="M160" s="414">
        <f>COUNTIFS('C9'!$F$5:$F$50,"3",'C9'!$B$5:$B$50,"C9")</f>
        <v>0</v>
      </c>
      <c r="N160" s="414">
        <f>COUNTIFS('C9'!$F$5:$F$50,"peste 3",'C9'!$B$5:$B$50,"C9")</f>
        <v>0</v>
      </c>
      <c r="O160" s="415" t="str">
        <f>HYPERLINK("#'C9'!D5","C9")</f>
        <v>C9</v>
      </c>
      <c r="P160" s="411"/>
      <c r="Q160" s="411"/>
      <c r="R160" s="411"/>
      <c r="S160" s="411"/>
      <c r="T160" s="411"/>
      <c r="U160" s="411"/>
      <c r="V160" s="411"/>
      <c r="W160" s="411"/>
      <c r="X160" s="411"/>
      <c r="Y160" s="411"/>
      <c r="Z160" s="411"/>
      <c r="AA160" s="411"/>
    </row>
    <row r="161" spans="1:27" ht="15.75" customHeight="1" x14ac:dyDescent="0.25">
      <c r="A161" s="475"/>
      <c r="B161" s="465"/>
      <c r="C161" s="319"/>
      <c r="D161" s="324"/>
      <c r="E161" s="325"/>
      <c r="F161" s="325"/>
      <c r="G161" s="325"/>
      <c r="H161" s="326"/>
      <c r="I161" s="319"/>
      <c r="J161" s="334"/>
      <c r="K161" s="319"/>
      <c r="L161" s="319"/>
      <c r="M161" s="319"/>
      <c r="N161" s="319"/>
      <c r="O161" s="416"/>
      <c r="P161" s="411"/>
      <c r="Q161" s="411"/>
      <c r="R161" s="411"/>
      <c r="S161" s="411"/>
      <c r="T161" s="411"/>
      <c r="U161" s="411"/>
      <c r="V161" s="411"/>
      <c r="W161" s="411"/>
      <c r="X161" s="411"/>
      <c r="Y161" s="411"/>
      <c r="Z161" s="411"/>
      <c r="AA161" s="411"/>
    </row>
    <row r="162" spans="1:27" ht="15.75" customHeight="1" x14ac:dyDescent="0.25">
      <c r="A162" s="475"/>
      <c r="B162" s="465"/>
      <c r="C162" s="319"/>
      <c r="D162" s="324"/>
      <c r="E162" s="325"/>
      <c r="F162" s="325"/>
      <c r="G162" s="325"/>
      <c r="H162" s="326"/>
      <c r="I162" s="319"/>
      <c r="J162" s="334"/>
      <c r="K162" s="319"/>
      <c r="L162" s="319"/>
      <c r="M162" s="319"/>
      <c r="N162" s="319"/>
      <c r="O162" s="416"/>
      <c r="P162" s="411"/>
      <c r="Q162" s="411"/>
      <c r="R162" s="411"/>
      <c r="S162" s="411"/>
      <c r="T162" s="411"/>
      <c r="U162" s="411"/>
      <c r="V162" s="411"/>
      <c r="W162" s="411"/>
      <c r="X162" s="411"/>
      <c r="Y162" s="411"/>
      <c r="Z162" s="411"/>
      <c r="AA162" s="411"/>
    </row>
    <row r="163" spans="1:27" ht="15.75" customHeight="1" x14ac:dyDescent="0.25">
      <c r="A163" s="475"/>
      <c r="B163" s="465"/>
      <c r="C163" s="320"/>
      <c r="D163" s="327"/>
      <c r="E163" s="328"/>
      <c r="F163" s="328"/>
      <c r="G163" s="328"/>
      <c r="H163" s="329"/>
      <c r="I163" s="320"/>
      <c r="J163" s="335"/>
      <c r="K163" s="320"/>
      <c r="L163" s="320"/>
      <c r="M163" s="320"/>
      <c r="N163" s="320"/>
      <c r="O163" s="416"/>
      <c r="P163" s="411"/>
      <c r="Q163" s="411"/>
      <c r="R163" s="411"/>
      <c r="S163" s="411"/>
      <c r="T163" s="411"/>
      <c r="U163" s="411"/>
      <c r="V163" s="411"/>
      <c r="W163" s="411"/>
      <c r="X163" s="411"/>
      <c r="Y163" s="411"/>
      <c r="Z163" s="411"/>
      <c r="AA163" s="411"/>
    </row>
    <row r="164" spans="1:27" ht="15.75" customHeight="1" x14ac:dyDescent="0.25">
      <c r="A164" s="475"/>
      <c r="B164" s="465"/>
      <c r="C164" s="477" t="str">
        <f>HYPERLINK("#'C10'!D5","C10")</f>
        <v>C10</v>
      </c>
      <c r="D164" s="478" t="s">
        <v>1899</v>
      </c>
      <c r="E164" s="478"/>
      <c r="F164" s="478"/>
      <c r="G164" s="478"/>
      <c r="H164" s="478"/>
      <c r="I164" s="346" t="s">
        <v>2655</v>
      </c>
      <c r="J164" s="333">
        <f>IF(K164&gt;0,LEFT(I164,2)*K164,0)+IF(L164&gt;0,LEFT(I164,2)*L164/2,0)+IF(M164&gt;0,LEFT(I164,2)*M164/3,0)+IF(N164&gt;0,LEFT(I164,2)*N164/4,0)</f>
        <v>0</v>
      </c>
      <c r="K164" s="414">
        <f>COUNTIFS('C10'!$F$5:$F$50,"1",'C10'!$B$5:$B$50,"C10")</f>
        <v>0</v>
      </c>
      <c r="L164" s="414">
        <f>COUNTIFS('C10'!$F$5:$F$50,"2",'C10'!$B$5:$B$50,"C10")</f>
        <v>0</v>
      </c>
      <c r="M164" s="414">
        <f>COUNTIFS('C10'!$F$5:$F$50,"3",'C10'!$B$5:$B$50,"C10")</f>
        <v>0</v>
      </c>
      <c r="N164" s="414">
        <f>COUNTIFS('C10'!$F$5:$F$50,"peste 3",'C10'!$B$5:$B$50,"C10")</f>
        <v>0</v>
      </c>
      <c r="O164" s="415" t="str">
        <f>HYPERLINK("#'C10'!D5","C10")</f>
        <v>C10</v>
      </c>
      <c r="P164" s="411"/>
      <c r="Q164" s="411"/>
      <c r="R164" s="411"/>
      <c r="S164" s="411"/>
      <c r="T164" s="411"/>
      <c r="U164" s="411"/>
      <c r="V164" s="411"/>
      <c r="W164" s="411"/>
      <c r="X164" s="411"/>
      <c r="Y164" s="411"/>
      <c r="Z164" s="411"/>
      <c r="AA164" s="411"/>
    </row>
    <row r="165" spans="1:27" ht="15.75" customHeight="1" x14ac:dyDescent="0.25">
      <c r="A165" s="475"/>
      <c r="B165" s="465"/>
      <c r="C165" s="346"/>
      <c r="D165" s="478"/>
      <c r="E165" s="478"/>
      <c r="F165" s="478"/>
      <c r="G165" s="478"/>
      <c r="H165" s="478"/>
      <c r="I165" s="346"/>
      <c r="J165" s="334"/>
      <c r="K165" s="319"/>
      <c r="L165" s="319"/>
      <c r="M165" s="319"/>
      <c r="N165" s="319"/>
      <c r="O165" s="416"/>
      <c r="P165" s="411"/>
      <c r="Q165" s="411"/>
      <c r="R165" s="411"/>
      <c r="S165" s="411"/>
      <c r="T165" s="411"/>
      <c r="U165" s="411"/>
      <c r="V165" s="411"/>
      <c r="W165" s="411"/>
      <c r="X165" s="411"/>
      <c r="Y165" s="411"/>
      <c r="Z165" s="411"/>
      <c r="AA165" s="411"/>
    </row>
    <row r="166" spans="1:27" ht="15.75" customHeight="1" x14ac:dyDescent="0.25">
      <c r="A166" s="475"/>
      <c r="B166" s="465"/>
      <c r="C166" s="346"/>
      <c r="D166" s="478"/>
      <c r="E166" s="478"/>
      <c r="F166" s="478"/>
      <c r="G166" s="478"/>
      <c r="H166" s="478"/>
      <c r="I166" s="346"/>
      <c r="J166" s="334"/>
      <c r="K166" s="319"/>
      <c r="L166" s="319"/>
      <c r="M166" s="319"/>
      <c r="N166" s="319"/>
      <c r="O166" s="416"/>
      <c r="P166" s="411"/>
      <c r="Q166" s="411"/>
      <c r="R166" s="411"/>
      <c r="S166" s="411"/>
      <c r="T166" s="411"/>
      <c r="U166" s="411"/>
      <c r="V166" s="411"/>
      <c r="W166" s="411"/>
      <c r="X166" s="411"/>
      <c r="Y166" s="411"/>
      <c r="Z166" s="411"/>
      <c r="AA166" s="411"/>
    </row>
    <row r="167" spans="1:27" ht="15.75" customHeight="1" x14ac:dyDescent="0.25">
      <c r="A167" s="475"/>
      <c r="B167" s="465"/>
      <c r="C167" s="346"/>
      <c r="D167" s="478"/>
      <c r="E167" s="478"/>
      <c r="F167" s="478"/>
      <c r="G167" s="478"/>
      <c r="H167" s="478"/>
      <c r="I167" s="346"/>
      <c r="J167" s="335"/>
      <c r="K167" s="320"/>
      <c r="L167" s="320"/>
      <c r="M167" s="320"/>
      <c r="N167" s="320"/>
      <c r="O167" s="416"/>
      <c r="P167" s="411"/>
      <c r="Q167" s="411"/>
      <c r="R167" s="411"/>
      <c r="S167" s="411"/>
      <c r="T167" s="411"/>
      <c r="U167" s="411"/>
      <c r="V167" s="411"/>
      <c r="W167" s="411"/>
      <c r="X167" s="411"/>
      <c r="Y167" s="411"/>
      <c r="Z167" s="411"/>
      <c r="AA167" s="411"/>
    </row>
    <row r="168" spans="1:27" ht="15.75" customHeight="1" x14ac:dyDescent="0.25">
      <c r="A168" s="475"/>
      <c r="B168" s="465"/>
      <c r="C168" s="318" t="str">
        <f>HYPERLINK("#'C11'!D5","C11")</f>
        <v>C11</v>
      </c>
      <c r="D168" s="321" t="s">
        <v>2954</v>
      </c>
      <c r="E168" s="322"/>
      <c r="F168" s="322"/>
      <c r="G168" s="322"/>
      <c r="H168" s="323"/>
      <c r="I168" s="414" t="s">
        <v>2658</v>
      </c>
      <c r="J168" s="333">
        <f>IF(K168&gt;0,LEFT(I168,2)*K168,0)+IF(L168&gt;0,LEFT(I168,2)*L168/2,0)+IF(M168&gt;0,LEFT(I168,2)*M168/3,0)+IF(N168&gt;0,LEFT(I168,2)*N168/4,0)</f>
        <v>0</v>
      </c>
      <c r="K168" s="414">
        <f>COUNTIFS('C11'!$F$5:$F$50,"1",'C11'!$B$5:$B$50,"C11")</f>
        <v>0</v>
      </c>
      <c r="L168" s="414">
        <f>COUNTIFS('C11'!$F$5:$F$50,"2",'C11'!$B$5:$B$50,"C11")</f>
        <v>0</v>
      </c>
      <c r="M168" s="414">
        <f>COUNTIFS('C11'!$F$5:$F$50,"3",'C11'!$B$5:$B$50,"C11")</f>
        <v>0</v>
      </c>
      <c r="N168" s="414">
        <f>COUNTIFS('C11'!$F$5:$F$50,"peste 3",'C11'!$B$5:$B$50,"C11")</f>
        <v>0</v>
      </c>
      <c r="O168" s="415" t="str">
        <f>HYPERLINK("#'C11'!D5","C11")</f>
        <v>C11</v>
      </c>
      <c r="P168" s="411"/>
      <c r="Q168" s="411"/>
      <c r="R168" s="411"/>
      <c r="S168" s="411"/>
      <c r="T168" s="411"/>
      <c r="U168" s="411"/>
      <c r="V168" s="411"/>
      <c r="W168" s="411"/>
      <c r="X168" s="411"/>
      <c r="Y168" s="411"/>
      <c r="Z168" s="411"/>
      <c r="AA168" s="411"/>
    </row>
    <row r="169" spans="1:27" ht="15.75" customHeight="1" x14ac:dyDescent="0.25">
      <c r="A169" s="475"/>
      <c r="B169" s="465"/>
      <c r="C169" s="319"/>
      <c r="D169" s="324"/>
      <c r="E169" s="325"/>
      <c r="F169" s="325"/>
      <c r="G169" s="325"/>
      <c r="H169" s="326"/>
      <c r="I169" s="319"/>
      <c r="J169" s="334"/>
      <c r="K169" s="319"/>
      <c r="L169" s="319"/>
      <c r="M169" s="319"/>
      <c r="N169" s="319"/>
      <c r="O169" s="416"/>
      <c r="P169" s="411"/>
      <c r="Q169" s="411"/>
      <c r="R169" s="411"/>
      <c r="S169" s="411"/>
      <c r="T169" s="411"/>
      <c r="U169" s="411"/>
      <c r="V169" s="411"/>
      <c r="W169" s="411"/>
      <c r="X169" s="411"/>
      <c r="Y169" s="411"/>
      <c r="Z169" s="411"/>
      <c r="AA169" s="411"/>
    </row>
    <row r="170" spans="1:27" ht="15.75" customHeight="1" x14ac:dyDescent="0.25">
      <c r="A170" s="475"/>
      <c r="B170" s="465"/>
      <c r="C170" s="319"/>
      <c r="D170" s="324"/>
      <c r="E170" s="325"/>
      <c r="F170" s="325"/>
      <c r="G170" s="325"/>
      <c r="H170" s="326"/>
      <c r="I170" s="319"/>
      <c r="J170" s="334"/>
      <c r="K170" s="319"/>
      <c r="L170" s="319"/>
      <c r="M170" s="319"/>
      <c r="N170" s="319"/>
      <c r="O170" s="416"/>
      <c r="P170" s="411"/>
      <c r="Q170" s="411"/>
      <c r="R170" s="411"/>
      <c r="S170" s="411"/>
      <c r="T170" s="411"/>
      <c r="U170" s="411"/>
      <c r="V170" s="411"/>
      <c r="W170" s="411"/>
      <c r="X170" s="411"/>
      <c r="Y170" s="411"/>
      <c r="Z170" s="411"/>
      <c r="AA170" s="411"/>
    </row>
    <row r="171" spans="1:27" ht="15.75" customHeight="1" x14ac:dyDescent="0.25">
      <c r="A171" s="475"/>
      <c r="B171" s="465"/>
      <c r="C171" s="320"/>
      <c r="D171" s="327"/>
      <c r="E171" s="328"/>
      <c r="F171" s="328"/>
      <c r="G171" s="328"/>
      <c r="H171" s="329"/>
      <c r="I171" s="320"/>
      <c r="J171" s="335"/>
      <c r="K171" s="320"/>
      <c r="L171" s="320"/>
      <c r="M171" s="320"/>
      <c r="N171" s="320"/>
      <c r="O171" s="416"/>
      <c r="P171" s="411"/>
      <c r="Q171" s="411"/>
      <c r="R171" s="411"/>
      <c r="S171" s="411"/>
      <c r="T171" s="411"/>
      <c r="U171" s="411"/>
      <c r="V171" s="411"/>
      <c r="W171" s="411"/>
      <c r="X171" s="411"/>
      <c r="Y171" s="411"/>
      <c r="Z171" s="411"/>
      <c r="AA171" s="411"/>
    </row>
    <row r="172" spans="1:27" ht="15.75" customHeight="1" x14ac:dyDescent="0.25">
      <c r="A172" s="475"/>
      <c r="B172" s="465"/>
      <c r="C172" s="318" t="str">
        <f>HYPERLINK("#'C12'!D5","C12")</f>
        <v>C12</v>
      </c>
      <c r="D172" s="321" t="s">
        <v>1386</v>
      </c>
      <c r="E172" s="322"/>
      <c r="F172" s="322"/>
      <c r="G172" s="322"/>
      <c r="H172" s="323"/>
      <c r="I172" s="414" t="s">
        <v>2659</v>
      </c>
      <c r="J172" s="333">
        <f>IF(K172&gt;0,LEFT(I172,2)*K172,0)+IF(L172&gt;0,LEFT(I172,2)*L172/2,0)+IF(M172&gt;0,LEFT(I172,2)*M172/3,0)+IF(N172&gt;0,LEFT(I172,2)*N172/4,0)</f>
        <v>0</v>
      </c>
      <c r="K172" s="414">
        <f>COUNTIFS('C12'!$F$5:$F$50,"1",'C12'!$B$5:$B$50,"C12")</f>
        <v>0</v>
      </c>
      <c r="L172" s="414">
        <f>COUNTIFS('C12'!$F$5:$F$50,"2",'C12'!$B$5:$B$50,"C12")</f>
        <v>0</v>
      </c>
      <c r="M172" s="414">
        <f>COUNTIFS('C12'!$F$5:$F$50,"3",'C12'!$B$5:$B$50,"C12")</f>
        <v>0</v>
      </c>
      <c r="N172" s="414">
        <f>COUNTIFS('C12'!$F$5:$F$50,"peste 3",'C12'!$B$5:$B$50,"C12")</f>
        <v>0</v>
      </c>
      <c r="O172" s="415" t="str">
        <f>HYPERLINK("#'C12'!D5","C12")</f>
        <v>C12</v>
      </c>
      <c r="P172" s="411"/>
      <c r="Q172" s="411"/>
      <c r="R172" s="411"/>
      <c r="S172" s="411"/>
      <c r="T172" s="411"/>
      <c r="U172" s="411"/>
      <c r="V172" s="411"/>
      <c r="W172" s="411"/>
      <c r="X172" s="411"/>
      <c r="Y172" s="411"/>
      <c r="Z172" s="411"/>
      <c r="AA172" s="411"/>
    </row>
    <row r="173" spans="1:27" ht="15.75" customHeight="1" x14ac:dyDescent="0.25">
      <c r="A173" s="475"/>
      <c r="B173" s="465"/>
      <c r="C173" s="319"/>
      <c r="D173" s="324"/>
      <c r="E173" s="325"/>
      <c r="F173" s="325"/>
      <c r="G173" s="325"/>
      <c r="H173" s="326"/>
      <c r="I173" s="319"/>
      <c r="J173" s="334"/>
      <c r="K173" s="319"/>
      <c r="L173" s="319"/>
      <c r="M173" s="319"/>
      <c r="N173" s="319"/>
      <c r="O173" s="416"/>
      <c r="P173" s="411"/>
      <c r="Q173" s="411"/>
      <c r="R173" s="411"/>
      <c r="S173" s="411"/>
      <c r="T173" s="411"/>
      <c r="U173" s="411"/>
      <c r="V173" s="411"/>
      <c r="W173" s="411"/>
      <c r="X173" s="411"/>
      <c r="Y173" s="411"/>
      <c r="Z173" s="411"/>
      <c r="AA173" s="411"/>
    </row>
    <row r="174" spans="1:27" ht="15.75" customHeight="1" x14ac:dyDescent="0.25">
      <c r="A174" s="475"/>
      <c r="B174" s="465"/>
      <c r="C174" s="319"/>
      <c r="D174" s="324"/>
      <c r="E174" s="325"/>
      <c r="F174" s="325"/>
      <c r="G174" s="325"/>
      <c r="H174" s="326"/>
      <c r="I174" s="319"/>
      <c r="J174" s="334"/>
      <c r="K174" s="319"/>
      <c r="L174" s="319"/>
      <c r="M174" s="319"/>
      <c r="N174" s="319"/>
      <c r="O174" s="416"/>
      <c r="P174" s="411"/>
      <c r="Q174" s="411"/>
      <c r="R174" s="411"/>
      <c r="S174" s="411"/>
      <c r="T174" s="411"/>
      <c r="U174" s="411"/>
      <c r="V174" s="411"/>
      <c r="W174" s="411"/>
      <c r="X174" s="411"/>
      <c r="Y174" s="411"/>
      <c r="Z174" s="411"/>
      <c r="AA174" s="411"/>
    </row>
    <row r="175" spans="1:27" ht="15.75" customHeight="1" x14ac:dyDescent="0.25">
      <c r="A175" s="476"/>
      <c r="B175" s="466"/>
      <c r="C175" s="320"/>
      <c r="D175" s="327"/>
      <c r="E175" s="328"/>
      <c r="F175" s="328"/>
      <c r="G175" s="328"/>
      <c r="H175" s="329"/>
      <c r="I175" s="320"/>
      <c r="J175" s="335"/>
      <c r="K175" s="320"/>
      <c r="L175" s="320"/>
      <c r="M175" s="320"/>
      <c r="N175" s="320"/>
      <c r="O175" s="416"/>
      <c r="P175" s="411"/>
      <c r="Q175" s="411"/>
      <c r="R175" s="411"/>
      <c r="S175" s="411"/>
      <c r="T175" s="411"/>
      <c r="U175" s="411"/>
      <c r="V175" s="411"/>
      <c r="W175" s="411"/>
      <c r="X175" s="411"/>
      <c r="Y175" s="411"/>
      <c r="Z175" s="411"/>
      <c r="AA175" s="411"/>
    </row>
    <row r="176" spans="1:27" ht="15.75" customHeight="1" x14ac:dyDescent="0.25">
      <c r="A176" s="467">
        <v>2</v>
      </c>
      <c r="B176" s="464" t="s">
        <v>17</v>
      </c>
      <c r="C176" s="477" t="str">
        <f>HYPERLINK("#'C13'!D5","C13")</f>
        <v>C13</v>
      </c>
      <c r="D176" s="321" t="s">
        <v>1373</v>
      </c>
      <c r="E176" s="322"/>
      <c r="F176" s="322"/>
      <c r="G176" s="322"/>
      <c r="H176" s="323"/>
      <c r="I176" s="414" t="s">
        <v>2655</v>
      </c>
      <c r="J176" s="333">
        <f>IF(K176&gt;0,LEFT(I176,2)*K176,0)+IF(L176&gt;0,LEFT(I176,2)*L176/2,0)+IF(M176&gt;0,LEFT(I176,2)*M176/3,0)+IF(N176&gt;0,LEFT(I176,2)*N176/4,0)</f>
        <v>0</v>
      </c>
      <c r="K176" s="414">
        <f>COUNTIFS('C13'!$E$5:$E$50,"1",'C13'!$B$5:$B$50,"C13")</f>
        <v>0</v>
      </c>
      <c r="L176" s="414">
        <f>COUNTIFS('C13'!$E$5:$E$50,"2",'C13'!$B$5:$B$50,"C13")</f>
        <v>0</v>
      </c>
      <c r="M176" s="414">
        <f>COUNTIFS('C13'!$E$5:$E$50,"3",'C13'!$B$5:$B$50,"C13")</f>
        <v>0</v>
      </c>
      <c r="N176" s="414">
        <f>COUNTIFS('C13'!$E$5:$E$50,"peste 3",'C13'!$B$5:$B$50,"C13")</f>
        <v>0</v>
      </c>
      <c r="O176" s="415" t="str">
        <f>HYPERLINK("#'C13'!D5","C13")</f>
        <v>C13</v>
      </c>
      <c r="P176" s="411"/>
      <c r="Q176" s="411"/>
      <c r="R176" s="411"/>
      <c r="S176" s="411"/>
      <c r="T176" s="411"/>
      <c r="U176" s="411"/>
      <c r="V176" s="411"/>
      <c r="W176" s="411"/>
      <c r="X176" s="411"/>
      <c r="Y176" s="411"/>
      <c r="Z176" s="411"/>
      <c r="AA176" s="411"/>
    </row>
    <row r="177" spans="1:27" ht="15.75" customHeight="1" x14ac:dyDescent="0.25">
      <c r="A177" s="467"/>
      <c r="B177" s="465"/>
      <c r="C177" s="346"/>
      <c r="D177" s="324"/>
      <c r="E177" s="325"/>
      <c r="F177" s="325"/>
      <c r="G177" s="325"/>
      <c r="H177" s="326"/>
      <c r="I177" s="319"/>
      <c r="J177" s="334"/>
      <c r="K177" s="319"/>
      <c r="L177" s="319"/>
      <c r="M177" s="319"/>
      <c r="N177" s="319"/>
      <c r="O177" s="416"/>
      <c r="P177" s="411"/>
      <c r="Q177" s="411"/>
      <c r="R177" s="411"/>
      <c r="S177" s="411"/>
      <c r="T177" s="411"/>
      <c r="U177" s="411"/>
      <c r="V177" s="411"/>
      <c r="W177" s="411"/>
      <c r="X177" s="411"/>
      <c r="Y177" s="411"/>
      <c r="Z177" s="411"/>
      <c r="AA177" s="411"/>
    </row>
    <row r="178" spans="1:27" ht="15.75" customHeight="1" x14ac:dyDescent="0.25">
      <c r="A178" s="467"/>
      <c r="B178" s="465"/>
      <c r="C178" s="346"/>
      <c r="D178" s="324"/>
      <c r="E178" s="325"/>
      <c r="F178" s="325"/>
      <c r="G178" s="325"/>
      <c r="H178" s="326"/>
      <c r="I178" s="319"/>
      <c r="J178" s="334"/>
      <c r="K178" s="319"/>
      <c r="L178" s="319"/>
      <c r="M178" s="319"/>
      <c r="N178" s="319"/>
      <c r="O178" s="416"/>
      <c r="P178" s="411"/>
      <c r="Q178" s="411"/>
      <c r="R178" s="411"/>
      <c r="S178" s="411"/>
      <c r="T178" s="411"/>
      <c r="U178" s="411"/>
      <c r="V178" s="411"/>
      <c r="W178" s="411"/>
      <c r="X178" s="411"/>
      <c r="Y178" s="411"/>
      <c r="Z178" s="411"/>
      <c r="AA178" s="411"/>
    </row>
    <row r="179" spans="1:27" ht="15.75" customHeight="1" x14ac:dyDescent="0.25">
      <c r="A179" s="467"/>
      <c r="B179" s="465"/>
      <c r="C179" s="346"/>
      <c r="D179" s="327"/>
      <c r="E179" s="328"/>
      <c r="F179" s="328"/>
      <c r="G179" s="328"/>
      <c r="H179" s="329"/>
      <c r="I179" s="320"/>
      <c r="J179" s="335"/>
      <c r="K179" s="320"/>
      <c r="L179" s="320"/>
      <c r="M179" s="320"/>
      <c r="N179" s="320"/>
      <c r="O179" s="416"/>
      <c r="P179" s="411"/>
      <c r="Q179" s="411"/>
      <c r="R179" s="411"/>
      <c r="S179" s="411"/>
      <c r="T179" s="411"/>
      <c r="U179" s="411"/>
      <c r="V179" s="411"/>
      <c r="W179" s="411"/>
      <c r="X179" s="411"/>
      <c r="Y179" s="411"/>
      <c r="Z179" s="411"/>
      <c r="AA179" s="411"/>
    </row>
    <row r="180" spans="1:27" ht="15.75" customHeight="1" x14ac:dyDescent="0.25">
      <c r="A180" s="467"/>
      <c r="B180" s="465"/>
      <c r="C180" s="318" t="str">
        <f>HYPERLINK("#'C14'!D5","C14")</f>
        <v>C14</v>
      </c>
      <c r="D180" s="321" t="s">
        <v>1580</v>
      </c>
      <c r="E180" s="322"/>
      <c r="F180" s="322"/>
      <c r="G180" s="322"/>
      <c r="H180" s="323"/>
      <c r="I180" s="414" t="s">
        <v>2653</v>
      </c>
      <c r="J180" s="333">
        <f>IF(K180&gt;0,LEFT(I180,2)*K180,0)+IF(L180&gt;0,LEFT(I180,2)*L180/2,0)+IF(M180&gt;0,LEFT(I180,2)*M180/3,0)+IF(N180&gt;0,LEFT(I180,2)*N180/4,0)</f>
        <v>0</v>
      </c>
      <c r="K180" s="414">
        <f>COUNTIFS('C14'!$E$5:$E$50,"1",'C14'!$B$5:$B$50,"C14")</f>
        <v>0</v>
      </c>
      <c r="L180" s="414">
        <f>COUNTIFS('C14'!$E$5:$E$50,"2",'C14'!$B$5:$B$50,"C14")</f>
        <v>0</v>
      </c>
      <c r="M180" s="414">
        <f>COUNTIFS('C14'!$E$5:$E$50,"3",'C14'!$B$5:$B$50,"C14")</f>
        <v>0</v>
      </c>
      <c r="N180" s="414">
        <f>COUNTIFS('C14'!$E$5:$E$50,"peste 3",'C14'!$B$5:$B$50,"C14")</f>
        <v>0</v>
      </c>
      <c r="O180" s="415" t="str">
        <f>HYPERLINK("#'C14'!D5","C14")</f>
        <v>C14</v>
      </c>
      <c r="P180" s="411"/>
      <c r="Q180" s="411"/>
      <c r="R180" s="411"/>
      <c r="S180" s="411"/>
      <c r="T180" s="411"/>
      <c r="U180" s="411"/>
      <c r="V180" s="411"/>
      <c r="W180" s="411"/>
      <c r="X180" s="411"/>
      <c r="Y180" s="411"/>
      <c r="Z180" s="411"/>
      <c r="AA180" s="411"/>
    </row>
    <row r="181" spans="1:27" ht="15.75" customHeight="1" x14ac:dyDescent="0.25">
      <c r="A181" s="467"/>
      <c r="B181" s="465"/>
      <c r="C181" s="319"/>
      <c r="D181" s="324"/>
      <c r="E181" s="325"/>
      <c r="F181" s="325"/>
      <c r="G181" s="325"/>
      <c r="H181" s="326"/>
      <c r="I181" s="319"/>
      <c r="J181" s="334"/>
      <c r="K181" s="319"/>
      <c r="L181" s="319"/>
      <c r="M181" s="319"/>
      <c r="N181" s="319"/>
      <c r="O181" s="416"/>
      <c r="P181" s="411"/>
      <c r="Q181" s="411"/>
      <c r="R181" s="411"/>
      <c r="S181" s="411"/>
      <c r="T181" s="411"/>
      <c r="U181" s="411"/>
      <c r="V181" s="411"/>
      <c r="W181" s="411"/>
      <c r="X181" s="411"/>
      <c r="Y181" s="411"/>
      <c r="Z181" s="411"/>
      <c r="AA181" s="411"/>
    </row>
    <row r="182" spans="1:27" ht="15.75" customHeight="1" x14ac:dyDescent="0.25">
      <c r="A182" s="467"/>
      <c r="B182" s="465"/>
      <c r="C182" s="319"/>
      <c r="D182" s="324"/>
      <c r="E182" s="325"/>
      <c r="F182" s="325"/>
      <c r="G182" s="325"/>
      <c r="H182" s="326"/>
      <c r="I182" s="319"/>
      <c r="J182" s="334"/>
      <c r="K182" s="319"/>
      <c r="L182" s="319"/>
      <c r="M182" s="319"/>
      <c r="N182" s="319"/>
      <c r="O182" s="416"/>
      <c r="P182" s="411"/>
      <c r="Q182" s="411"/>
      <c r="R182" s="411"/>
      <c r="S182" s="411"/>
      <c r="T182" s="411"/>
      <c r="U182" s="411"/>
      <c r="V182" s="411"/>
      <c r="W182" s="411"/>
      <c r="X182" s="411"/>
      <c r="Y182" s="411"/>
      <c r="Z182" s="411"/>
      <c r="AA182" s="411"/>
    </row>
    <row r="183" spans="1:27" ht="15.75" customHeight="1" x14ac:dyDescent="0.25">
      <c r="A183" s="467"/>
      <c r="B183" s="466"/>
      <c r="C183" s="320"/>
      <c r="D183" s="327"/>
      <c r="E183" s="328"/>
      <c r="F183" s="328"/>
      <c r="G183" s="328"/>
      <c r="H183" s="329"/>
      <c r="I183" s="320"/>
      <c r="J183" s="335"/>
      <c r="K183" s="320"/>
      <c r="L183" s="320"/>
      <c r="M183" s="320"/>
      <c r="N183" s="320"/>
      <c r="O183" s="416"/>
      <c r="P183" s="411"/>
      <c r="Q183" s="411"/>
      <c r="R183" s="411"/>
      <c r="S183" s="411"/>
      <c r="T183" s="411"/>
      <c r="U183" s="411"/>
      <c r="V183" s="411"/>
      <c r="W183" s="411"/>
      <c r="X183" s="411"/>
      <c r="Y183" s="411"/>
      <c r="Z183" s="411"/>
      <c r="AA183" s="411"/>
    </row>
    <row r="184" spans="1:27" ht="35.25" customHeight="1" x14ac:dyDescent="0.2">
      <c r="A184" s="401"/>
      <c r="B184" s="401"/>
      <c r="C184" s="401"/>
      <c r="D184" s="401"/>
      <c r="E184" s="401"/>
      <c r="F184" s="401"/>
      <c r="G184" s="401"/>
      <c r="H184" s="401"/>
      <c r="I184" s="401"/>
      <c r="J184" s="401"/>
      <c r="K184" s="401"/>
      <c r="L184" s="401"/>
      <c r="M184" s="401"/>
      <c r="N184" s="401"/>
      <c r="O184" s="418" t="s">
        <v>2366</v>
      </c>
      <c r="P184" s="418"/>
      <c r="Q184" s="418"/>
      <c r="R184" s="418"/>
      <c r="S184" s="418"/>
      <c r="T184" s="418"/>
      <c r="U184" s="418"/>
      <c r="V184" s="418"/>
      <c r="W184" s="418"/>
      <c r="X184" s="418"/>
      <c r="Y184" s="418"/>
      <c r="Z184" s="418"/>
      <c r="AA184" s="418"/>
    </row>
    <row r="185" spans="1:27" ht="22.5" customHeight="1" x14ac:dyDescent="0.25">
      <c r="A185" s="149"/>
      <c r="B185" s="150"/>
      <c r="C185" s="489" t="s">
        <v>3005</v>
      </c>
      <c r="D185" s="489"/>
      <c r="E185" s="489"/>
      <c r="F185" s="489"/>
      <c r="G185" s="489"/>
      <c r="H185" s="489"/>
      <c r="I185" s="141" t="s">
        <v>16</v>
      </c>
      <c r="J185" s="148" t="s">
        <v>15</v>
      </c>
      <c r="K185" s="31" t="s">
        <v>30</v>
      </c>
      <c r="L185" s="31" t="s">
        <v>28</v>
      </c>
      <c r="M185" s="31" t="s">
        <v>29</v>
      </c>
      <c r="N185" s="31" t="s">
        <v>2413</v>
      </c>
      <c r="O185" s="132" t="s">
        <v>2301</v>
      </c>
      <c r="P185" s="416" t="s">
        <v>1374</v>
      </c>
      <c r="Q185" s="416"/>
      <c r="R185" s="416"/>
      <c r="S185" s="416" t="s">
        <v>1375</v>
      </c>
      <c r="T185" s="416"/>
      <c r="U185" s="416" t="s">
        <v>1376</v>
      </c>
      <c r="V185" s="416"/>
      <c r="W185" s="416" t="s">
        <v>2393</v>
      </c>
      <c r="X185" s="416"/>
      <c r="Y185" s="416"/>
      <c r="Z185" s="416"/>
      <c r="AA185" s="416"/>
    </row>
    <row r="186" spans="1:27" ht="15.75" customHeight="1" x14ac:dyDescent="0.25">
      <c r="A186" s="467">
        <v>2</v>
      </c>
      <c r="B186" s="464" t="s">
        <v>17</v>
      </c>
      <c r="C186" s="318" t="str">
        <f>HYPERLINK("#'C15'!D5","C15")</f>
        <v>C15</v>
      </c>
      <c r="D186" s="321" t="s">
        <v>1579</v>
      </c>
      <c r="E186" s="322"/>
      <c r="F186" s="322"/>
      <c r="G186" s="322"/>
      <c r="H186" s="323"/>
      <c r="I186" s="414" t="s">
        <v>2651</v>
      </c>
      <c r="J186" s="333">
        <f t="shared" si="1"/>
        <v>0</v>
      </c>
      <c r="K186" s="414">
        <f>COUNTIFS('C15'!$F$5:$F$50,"1",'C15'!$B$5:$B$50,"C15")</f>
        <v>0</v>
      </c>
      <c r="L186" s="414">
        <f>COUNTIFS('C15'!$F$5:$F$50,"2",'C15'!$B$5:$B$50,"C15")</f>
        <v>0</v>
      </c>
      <c r="M186" s="414">
        <f>COUNTIFS('C15'!$F$5:$F$50,"3",'C15'!$B$5:$B$50,"C15")</f>
        <v>0</v>
      </c>
      <c r="N186" s="414">
        <f>COUNTIFS('C15'!$F$5:$F$50,"peste 3",'C15'!$B$5:$B$50,"C15")</f>
        <v>0</v>
      </c>
      <c r="O186" s="415" t="str">
        <f>HYPERLINK("#'C15'!D5","C15")</f>
        <v>C15</v>
      </c>
      <c r="P186" s="411"/>
      <c r="Q186" s="411"/>
      <c r="R186" s="411"/>
      <c r="S186" s="411"/>
      <c r="T186" s="411"/>
      <c r="U186" s="411"/>
      <c r="V186" s="411"/>
      <c r="W186" s="411"/>
      <c r="X186" s="411"/>
      <c r="Y186" s="411"/>
      <c r="Z186" s="411"/>
      <c r="AA186" s="411"/>
    </row>
    <row r="187" spans="1:27" ht="15.75" customHeight="1" x14ac:dyDescent="0.25">
      <c r="A187" s="467"/>
      <c r="B187" s="465"/>
      <c r="C187" s="319"/>
      <c r="D187" s="324"/>
      <c r="E187" s="325"/>
      <c r="F187" s="325"/>
      <c r="G187" s="325"/>
      <c r="H187" s="326"/>
      <c r="I187" s="319"/>
      <c r="J187" s="334"/>
      <c r="K187" s="319"/>
      <c r="L187" s="319"/>
      <c r="M187" s="319"/>
      <c r="N187" s="319"/>
      <c r="O187" s="416"/>
      <c r="P187" s="411"/>
      <c r="Q187" s="411"/>
      <c r="R187" s="411"/>
      <c r="S187" s="411"/>
      <c r="T187" s="411"/>
      <c r="U187" s="411"/>
      <c r="V187" s="411"/>
      <c r="W187" s="411"/>
      <c r="X187" s="411"/>
      <c r="Y187" s="411"/>
      <c r="Z187" s="411"/>
      <c r="AA187" s="411"/>
    </row>
    <row r="188" spans="1:27" ht="15.75" customHeight="1" x14ac:dyDescent="0.25">
      <c r="A188" s="467"/>
      <c r="B188" s="465"/>
      <c r="C188" s="319"/>
      <c r="D188" s="324"/>
      <c r="E188" s="325"/>
      <c r="F188" s="325"/>
      <c r="G188" s="325"/>
      <c r="H188" s="326"/>
      <c r="I188" s="319"/>
      <c r="J188" s="334"/>
      <c r="K188" s="319"/>
      <c r="L188" s="319"/>
      <c r="M188" s="319"/>
      <c r="N188" s="319"/>
      <c r="O188" s="416"/>
      <c r="P188" s="411"/>
      <c r="Q188" s="411"/>
      <c r="R188" s="411"/>
      <c r="S188" s="411"/>
      <c r="T188" s="411"/>
      <c r="U188" s="411"/>
      <c r="V188" s="411"/>
      <c r="W188" s="411"/>
      <c r="X188" s="411"/>
      <c r="Y188" s="411"/>
      <c r="Z188" s="411"/>
      <c r="AA188" s="411"/>
    </row>
    <row r="189" spans="1:27" ht="15.75" customHeight="1" x14ac:dyDescent="0.25">
      <c r="A189" s="467"/>
      <c r="B189" s="465"/>
      <c r="C189" s="320"/>
      <c r="D189" s="327"/>
      <c r="E189" s="328"/>
      <c r="F189" s="328"/>
      <c r="G189" s="328"/>
      <c r="H189" s="329"/>
      <c r="I189" s="320"/>
      <c r="J189" s="335"/>
      <c r="K189" s="320"/>
      <c r="L189" s="320"/>
      <c r="M189" s="320"/>
      <c r="N189" s="320"/>
      <c r="O189" s="416"/>
      <c r="P189" s="411"/>
      <c r="Q189" s="411"/>
      <c r="R189" s="411"/>
      <c r="S189" s="411"/>
      <c r="T189" s="411"/>
      <c r="U189" s="411"/>
      <c r="V189" s="411"/>
      <c r="W189" s="411"/>
      <c r="X189" s="411"/>
      <c r="Y189" s="411"/>
      <c r="Z189" s="411"/>
      <c r="AA189" s="411"/>
    </row>
    <row r="190" spans="1:27" ht="15.75" customHeight="1" x14ac:dyDescent="0.25">
      <c r="A190" s="467"/>
      <c r="B190" s="465"/>
      <c r="C190" s="318" t="str">
        <f>HYPERLINK("#'C16'!D5","C16")</f>
        <v>C16</v>
      </c>
      <c r="D190" s="321" t="s">
        <v>1385</v>
      </c>
      <c r="E190" s="322"/>
      <c r="F190" s="322"/>
      <c r="G190" s="322"/>
      <c r="H190" s="323"/>
      <c r="I190" s="414" t="s">
        <v>2653</v>
      </c>
      <c r="J190" s="333">
        <f>IF(K190&gt;0,LEFT(I190,2)*K190,0)+IF(L190&gt;0,LEFT(I190,2)*L190/2,0)+IF(M190&gt;0,LEFT(I190,2)*M190/3,0)+IF(N190&gt;0,LEFT(I190,2)*N190/4,0)</f>
        <v>0</v>
      </c>
      <c r="K190" s="414">
        <f>COUNTIFS('C16'!$F$5:$F$50,"1",'C16'!$B$5:$B$50,"C16")</f>
        <v>0</v>
      </c>
      <c r="L190" s="414">
        <f>COUNTIFS('C16'!$F$5:$F$50,"2",'C16'!$B$5:$B$50,"C16")</f>
        <v>0</v>
      </c>
      <c r="M190" s="414">
        <f>COUNTIFS('C16'!$F$5:$F$50,"3",'C16'!$B$5:$B$50,"C16")</f>
        <v>0</v>
      </c>
      <c r="N190" s="414">
        <f>COUNTIFS('C16'!$F$5:$F$50,"peste 3",'C16'!$B$5:$B$50,"C16")</f>
        <v>0</v>
      </c>
      <c r="O190" s="415" t="str">
        <f>HYPERLINK("#'C16'!D5","C16")</f>
        <v>C16</v>
      </c>
      <c r="P190" s="411"/>
      <c r="Q190" s="411"/>
      <c r="R190" s="411"/>
      <c r="S190" s="411"/>
      <c r="T190" s="411"/>
      <c r="U190" s="411"/>
      <c r="V190" s="411"/>
      <c r="W190" s="411"/>
      <c r="X190" s="411"/>
      <c r="Y190" s="411"/>
      <c r="Z190" s="411"/>
      <c r="AA190" s="411"/>
    </row>
    <row r="191" spans="1:27" ht="15.75" customHeight="1" x14ac:dyDescent="0.25">
      <c r="A191" s="467"/>
      <c r="B191" s="465"/>
      <c r="C191" s="319"/>
      <c r="D191" s="324"/>
      <c r="E191" s="325"/>
      <c r="F191" s="325"/>
      <c r="G191" s="325"/>
      <c r="H191" s="326"/>
      <c r="I191" s="319"/>
      <c r="J191" s="334"/>
      <c r="K191" s="319"/>
      <c r="L191" s="319"/>
      <c r="M191" s="319"/>
      <c r="N191" s="319"/>
      <c r="O191" s="416"/>
      <c r="P191" s="411"/>
      <c r="Q191" s="411"/>
      <c r="R191" s="411"/>
      <c r="S191" s="411"/>
      <c r="T191" s="411"/>
      <c r="U191" s="411"/>
      <c r="V191" s="411"/>
      <c r="W191" s="411"/>
      <c r="X191" s="411"/>
      <c r="Y191" s="411"/>
      <c r="Z191" s="411"/>
      <c r="AA191" s="411"/>
    </row>
    <row r="192" spans="1:27" ht="15.75" customHeight="1" x14ac:dyDescent="0.25">
      <c r="A192" s="467"/>
      <c r="B192" s="465"/>
      <c r="C192" s="319"/>
      <c r="D192" s="324"/>
      <c r="E192" s="325"/>
      <c r="F192" s="325"/>
      <c r="G192" s="325"/>
      <c r="H192" s="326"/>
      <c r="I192" s="319"/>
      <c r="J192" s="334"/>
      <c r="K192" s="319"/>
      <c r="L192" s="319"/>
      <c r="M192" s="319"/>
      <c r="N192" s="319"/>
      <c r="O192" s="416"/>
      <c r="P192" s="411"/>
      <c r="Q192" s="411"/>
      <c r="R192" s="411"/>
      <c r="S192" s="411"/>
      <c r="T192" s="411"/>
      <c r="U192" s="411"/>
      <c r="V192" s="411"/>
      <c r="W192" s="411"/>
      <c r="X192" s="411"/>
      <c r="Y192" s="411"/>
      <c r="Z192" s="411"/>
      <c r="AA192" s="411"/>
    </row>
    <row r="193" spans="1:27" ht="15.75" customHeight="1" x14ac:dyDescent="0.25">
      <c r="A193" s="467"/>
      <c r="B193" s="465"/>
      <c r="C193" s="320"/>
      <c r="D193" s="327"/>
      <c r="E193" s="328"/>
      <c r="F193" s="328"/>
      <c r="G193" s="328"/>
      <c r="H193" s="329"/>
      <c r="I193" s="320"/>
      <c r="J193" s="335"/>
      <c r="K193" s="320"/>
      <c r="L193" s="320"/>
      <c r="M193" s="320"/>
      <c r="N193" s="320"/>
      <c r="O193" s="416"/>
      <c r="P193" s="411"/>
      <c r="Q193" s="411"/>
      <c r="R193" s="411"/>
      <c r="S193" s="411"/>
      <c r="T193" s="411"/>
      <c r="U193" s="411"/>
      <c r="V193" s="411"/>
      <c r="W193" s="411"/>
      <c r="X193" s="411"/>
      <c r="Y193" s="411"/>
      <c r="Z193" s="411"/>
      <c r="AA193" s="411"/>
    </row>
    <row r="194" spans="1:27" ht="15.75" customHeight="1" x14ac:dyDescent="0.25">
      <c r="A194" s="467"/>
      <c r="B194" s="465"/>
      <c r="C194" s="318" t="str">
        <f>HYPERLINK("#'C17'!D5","C17")</f>
        <v>C17</v>
      </c>
      <c r="D194" s="321" t="s">
        <v>1578</v>
      </c>
      <c r="E194" s="322"/>
      <c r="F194" s="322"/>
      <c r="G194" s="322"/>
      <c r="H194" s="323"/>
      <c r="I194" s="414" t="s">
        <v>2661</v>
      </c>
      <c r="J194" s="333">
        <f>IF(K194&gt;0,LEFT(I194,2)*K194,0)+IF(L194&gt;0,LEFT(I194,2)*L194/2,0)+IF(M194&gt;0,LEFT(I194,2)*M194/3,0)+IF(N194&gt;0,LEFT(I194,2)*N194/4,0)</f>
        <v>0</v>
      </c>
      <c r="K194" s="414">
        <f>COUNTIFS('C17'!$F$5:$F$50,"1",'C17'!$B$5:$B$50,"C17")</f>
        <v>0</v>
      </c>
      <c r="L194" s="414">
        <f>COUNTIFS('C17'!$F$5:$F$50,"2",'C17'!$B$5:$B$50,"C17")</f>
        <v>0</v>
      </c>
      <c r="M194" s="414">
        <f>COUNTIFS('C17'!$F$5:$F$50,"3",'C17'!$B$5:$B$50,"C17")</f>
        <v>0</v>
      </c>
      <c r="N194" s="414">
        <f>COUNTIFS('C17'!$F$5:$F$50,"peste 3",'C17'!$B$5:$B$50,"C17")</f>
        <v>0</v>
      </c>
      <c r="O194" s="415" t="str">
        <f>HYPERLINK("#'C17'!D5","C17")</f>
        <v>C17</v>
      </c>
      <c r="P194" s="411"/>
      <c r="Q194" s="411"/>
      <c r="R194" s="411"/>
      <c r="S194" s="411"/>
      <c r="T194" s="411"/>
      <c r="U194" s="411"/>
      <c r="V194" s="411"/>
      <c r="W194" s="411"/>
      <c r="X194" s="411"/>
      <c r="Y194" s="411"/>
      <c r="Z194" s="411"/>
      <c r="AA194" s="411"/>
    </row>
    <row r="195" spans="1:27" ht="15.75" customHeight="1" x14ac:dyDescent="0.25">
      <c r="A195" s="467"/>
      <c r="B195" s="465"/>
      <c r="C195" s="319"/>
      <c r="D195" s="324"/>
      <c r="E195" s="325"/>
      <c r="F195" s="325"/>
      <c r="G195" s="325"/>
      <c r="H195" s="326"/>
      <c r="I195" s="319"/>
      <c r="J195" s="334"/>
      <c r="K195" s="319"/>
      <c r="L195" s="319"/>
      <c r="M195" s="319"/>
      <c r="N195" s="319"/>
      <c r="O195" s="416"/>
      <c r="P195" s="411"/>
      <c r="Q195" s="411"/>
      <c r="R195" s="411"/>
      <c r="S195" s="411"/>
      <c r="T195" s="411"/>
      <c r="U195" s="411"/>
      <c r="V195" s="411"/>
      <c r="W195" s="411"/>
      <c r="X195" s="411"/>
      <c r="Y195" s="411"/>
      <c r="Z195" s="411"/>
      <c r="AA195" s="411"/>
    </row>
    <row r="196" spans="1:27" ht="15.75" customHeight="1" x14ac:dyDescent="0.25">
      <c r="A196" s="467"/>
      <c r="B196" s="465"/>
      <c r="C196" s="319"/>
      <c r="D196" s="324"/>
      <c r="E196" s="325"/>
      <c r="F196" s="325"/>
      <c r="G196" s="325"/>
      <c r="H196" s="326"/>
      <c r="I196" s="319"/>
      <c r="J196" s="334"/>
      <c r="K196" s="319"/>
      <c r="L196" s="319"/>
      <c r="M196" s="319"/>
      <c r="N196" s="319"/>
      <c r="O196" s="416"/>
      <c r="P196" s="411"/>
      <c r="Q196" s="411"/>
      <c r="R196" s="411"/>
      <c r="S196" s="411"/>
      <c r="T196" s="411"/>
      <c r="U196" s="411"/>
      <c r="V196" s="411"/>
      <c r="W196" s="411"/>
      <c r="X196" s="411"/>
      <c r="Y196" s="411"/>
      <c r="Z196" s="411"/>
      <c r="AA196" s="411"/>
    </row>
    <row r="197" spans="1:27" ht="15.75" customHeight="1" x14ac:dyDescent="0.25">
      <c r="A197" s="467"/>
      <c r="B197" s="466"/>
      <c r="C197" s="320"/>
      <c r="D197" s="327"/>
      <c r="E197" s="328"/>
      <c r="F197" s="328"/>
      <c r="G197" s="328"/>
      <c r="H197" s="329"/>
      <c r="I197" s="320"/>
      <c r="J197" s="335"/>
      <c r="K197" s="320"/>
      <c r="L197" s="320"/>
      <c r="M197" s="320"/>
      <c r="N197" s="320"/>
      <c r="O197" s="416"/>
      <c r="P197" s="411"/>
      <c r="Q197" s="411"/>
      <c r="R197" s="411"/>
      <c r="S197" s="411"/>
      <c r="T197" s="411"/>
      <c r="U197" s="411"/>
      <c r="V197" s="411"/>
      <c r="W197" s="411"/>
      <c r="X197" s="411"/>
      <c r="Y197" s="411"/>
      <c r="Z197" s="411"/>
      <c r="AA197" s="411"/>
    </row>
    <row r="198" spans="1:27" ht="15.75" customHeight="1" x14ac:dyDescent="0.25">
      <c r="A198" s="467">
        <v>3</v>
      </c>
      <c r="B198" s="464" t="s">
        <v>18</v>
      </c>
      <c r="C198" s="318" t="str">
        <f>HYPERLINK("#'C18'!D5","C18")</f>
        <v>C18</v>
      </c>
      <c r="D198" s="321" t="s">
        <v>1384</v>
      </c>
      <c r="E198" s="322"/>
      <c r="F198" s="322"/>
      <c r="G198" s="322"/>
      <c r="H198" s="323"/>
      <c r="I198" s="414" t="s">
        <v>2651</v>
      </c>
      <c r="J198" s="333">
        <f t="shared" si="1"/>
        <v>0</v>
      </c>
      <c r="K198" s="414">
        <f>COUNTIFS('C18'!$E$5:$E$50,"1",'C18'!$B$5:$B$50,"C18")</f>
        <v>0</v>
      </c>
      <c r="L198" s="414">
        <f>COUNTIFS('C18'!$E$5:$E$50,"2",'C18'!$B$5:$B$50,"C18")</f>
        <v>0</v>
      </c>
      <c r="M198" s="414">
        <f>COUNTIFS('C18'!$E$5:$E$50,"3",'C18'!$B$5:$B$50,"C18")</f>
        <v>0</v>
      </c>
      <c r="N198" s="414">
        <f>COUNTIFS('C18'!$E$5:$E$50,"peste 3",'C18'!$B$5:$B$50,"C18")</f>
        <v>0</v>
      </c>
      <c r="O198" s="415" t="str">
        <f>HYPERLINK("#'C18'!D5","C18")</f>
        <v>C18</v>
      </c>
      <c r="P198" s="411"/>
      <c r="Q198" s="411"/>
      <c r="R198" s="411"/>
      <c r="S198" s="411"/>
      <c r="T198" s="411"/>
      <c r="U198" s="411"/>
      <c r="V198" s="411"/>
      <c r="W198" s="411"/>
      <c r="X198" s="411"/>
      <c r="Y198" s="411"/>
      <c r="Z198" s="411"/>
      <c r="AA198" s="411"/>
    </row>
    <row r="199" spans="1:27" ht="15.75" customHeight="1" x14ac:dyDescent="0.25">
      <c r="A199" s="467"/>
      <c r="B199" s="465"/>
      <c r="C199" s="319"/>
      <c r="D199" s="324"/>
      <c r="E199" s="325"/>
      <c r="F199" s="325"/>
      <c r="G199" s="325"/>
      <c r="H199" s="326"/>
      <c r="I199" s="319"/>
      <c r="J199" s="334"/>
      <c r="K199" s="319"/>
      <c r="L199" s="319"/>
      <c r="M199" s="319"/>
      <c r="N199" s="319"/>
      <c r="O199" s="416"/>
      <c r="P199" s="411"/>
      <c r="Q199" s="411"/>
      <c r="R199" s="411"/>
      <c r="S199" s="411"/>
      <c r="T199" s="411"/>
      <c r="U199" s="411"/>
      <c r="V199" s="411"/>
      <c r="W199" s="411"/>
      <c r="X199" s="411"/>
      <c r="Y199" s="411"/>
      <c r="Z199" s="411"/>
      <c r="AA199" s="411"/>
    </row>
    <row r="200" spans="1:27" ht="15.75" customHeight="1" x14ac:dyDescent="0.25">
      <c r="A200" s="467"/>
      <c r="B200" s="465"/>
      <c r="C200" s="319"/>
      <c r="D200" s="324"/>
      <c r="E200" s="325"/>
      <c r="F200" s="325"/>
      <c r="G200" s="325"/>
      <c r="H200" s="326"/>
      <c r="I200" s="319"/>
      <c r="J200" s="334"/>
      <c r="K200" s="319"/>
      <c r="L200" s="319"/>
      <c r="M200" s="319"/>
      <c r="N200" s="319"/>
      <c r="O200" s="416"/>
      <c r="P200" s="411"/>
      <c r="Q200" s="411"/>
      <c r="R200" s="411"/>
      <c r="S200" s="411"/>
      <c r="T200" s="411"/>
      <c r="U200" s="411"/>
      <c r="V200" s="411"/>
      <c r="W200" s="411"/>
      <c r="X200" s="411"/>
      <c r="Y200" s="411"/>
      <c r="Z200" s="411"/>
      <c r="AA200" s="411"/>
    </row>
    <row r="201" spans="1:27" ht="15.75" customHeight="1" x14ac:dyDescent="0.25">
      <c r="A201" s="467"/>
      <c r="B201" s="465"/>
      <c r="C201" s="320"/>
      <c r="D201" s="327"/>
      <c r="E201" s="328"/>
      <c r="F201" s="328"/>
      <c r="G201" s="328"/>
      <c r="H201" s="329"/>
      <c r="I201" s="320"/>
      <c r="J201" s="335"/>
      <c r="K201" s="320"/>
      <c r="L201" s="320"/>
      <c r="M201" s="320"/>
      <c r="N201" s="320"/>
      <c r="O201" s="416"/>
      <c r="P201" s="411"/>
      <c r="Q201" s="411"/>
      <c r="R201" s="411"/>
      <c r="S201" s="411"/>
      <c r="T201" s="411"/>
      <c r="U201" s="411"/>
      <c r="V201" s="411"/>
      <c r="W201" s="411"/>
      <c r="X201" s="411"/>
      <c r="Y201" s="411"/>
      <c r="Z201" s="411"/>
      <c r="AA201" s="411"/>
    </row>
    <row r="202" spans="1:27" ht="15.75" customHeight="1" x14ac:dyDescent="0.25">
      <c r="A202" s="467"/>
      <c r="B202" s="465"/>
      <c r="C202" s="318" t="str">
        <f>HYPERLINK("#'C19'!D5","C19")</f>
        <v>C19</v>
      </c>
      <c r="D202" s="321" t="s">
        <v>1383</v>
      </c>
      <c r="E202" s="322"/>
      <c r="F202" s="322"/>
      <c r="G202" s="322"/>
      <c r="H202" s="323"/>
      <c r="I202" s="414" t="s">
        <v>2660</v>
      </c>
      <c r="J202" s="333">
        <f t="shared" si="1"/>
        <v>0</v>
      </c>
      <c r="K202" s="414">
        <f>COUNTIFS('C19'!$E$5:$E$50,"1",'C19'!$B$5:$B$50,"C19")</f>
        <v>0</v>
      </c>
      <c r="L202" s="414">
        <f>COUNTIFS('C19'!$E$5:$E$50,"2",'C19'!$B$5:$B$50,"C19")</f>
        <v>0</v>
      </c>
      <c r="M202" s="414">
        <f>COUNTIFS('C19'!$E$5:$E$50,"3",'C19'!$B$5:$B$50,"C19")</f>
        <v>0</v>
      </c>
      <c r="N202" s="414">
        <f>COUNTIFS('C19'!$E$5:$E$50,"peste 3",'C19'!$B$5:$B$50,"C19")</f>
        <v>0</v>
      </c>
      <c r="O202" s="415" t="str">
        <f>HYPERLINK("#'C19'!D5","C19")</f>
        <v>C19</v>
      </c>
      <c r="P202" s="411"/>
      <c r="Q202" s="411"/>
      <c r="R202" s="411"/>
      <c r="S202" s="411"/>
      <c r="T202" s="411"/>
      <c r="U202" s="411"/>
      <c r="V202" s="411"/>
      <c r="W202" s="411"/>
      <c r="X202" s="411"/>
      <c r="Y202" s="411"/>
      <c r="Z202" s="411"/>
      <c r="AA202" s="411"/>
    </row>
    <row r="203" spans="1:27" ht="15.75" customHeight="1" x14ac:dyDescent="0.25">
      <c r="A203" s="467"/>
      <c r="B203" s="465"/>
      <c r="C203" s="319"/>
      <c r="D203" s="324"/>
      <c r="E203" s="325"/>
      <c r="F203" s="325"/>
      <c r="G203" s="325"/>
      <c r="H203" s="326"/>
      <c r="I203" s="319"/>
      <c r="J203" s="334"/>
      <c r="K203" s="319"/>
      <c r="L203" s="319"/>
      <c r="M203" s="319"/>
      <c r="N203" s="319"/>
      <c r="O203" s="416"/>
      <c r="P203" s="411"/>
      <c r="Q203" s="411"/>
      <c r="R203" s="411"/>
      <c r="S203" s="411"/>
      <c r="T203" s="411"/>
      <c r="U203" s="411"/>
      <c r="V203" s="411"/>
      <c r="W203" s="411"/>
      <c r="X203" s="411"/>
      <c r="Y203" s="411"/>
      <c r="Z203" s="411"/>
      <c r="AA203" s="411"/>
    </row>
    <row r="204" spans="1:27" ht="15.75" customHeight="1" x14ac:dyDescent="0.25">
      <c r="A204" s="467"/>
      <c r="B204" s="465"/>
      <c r="C204" s="319"/>
      <c r="D204" s="324"/>
      <c r="E204" s="325"/>
      <c r="F204" s="325"/>
      <c r="G204" s="325"/>
      <c r="H204" s="326"/>
      <c r="I204" s="319"/>
      <c r="J204" s="334"/>
      <c r="K204" s="319"/>
      <c r="L204" s="319"/>
      <c r="M204" s="319"/>
      <c r="N204" s="319"/>
      <c r="O204" s="416"/>
      <c r="P204" s="411"/>
      <c r="Q204" s="411"/>
      <c r="R204" s="411"/>
      <c r="S204" s="411"/>
      <c r="T204" s="411"/>
      <c r="U204" s="411"/>
      <c r="V204" s="411"/>
      <c r="W204" s="411"/>
      <c r="X204" s="411"/>
      <c r="Y204" s="411"/>
      <c r="Z204" s="411"/>
      <c r="AA204" s="411"/>
    </row>
    <row r="205" spans="1:27" ht="15.75" customHeight="1" x14ac:dyDescent="0.25">
      <c r="A205" s="467"/>
      <c r="B205" s="465"/>
      <c r="C205" s="320"/>
      <c r="D205" s="327"/>
      <c r="E205" s="328"/>
      <c r="F205" s="328"/>
      <c r="G205" s="328"/>
      <c r="H205" s="329"/>
      <c r="I205" s="320"/>
      <c r="J205" s="335"/>
      <c r="K205" s="320"/>
      <c r="L205" s="320"/>
      <c r="M205" s="320"/>
      <c r="N205" s="320"/>
      <c r="O205" s="416"/>
      <c r="P205" s="411"/>
      <c r="Q205" s="411"/>
      <c r="R205" s="411"/>
      <c r="S205" s="411"/>
      <c r="T205" s="411"/>
      <c r="U205" s="411"/>
      <c r="V205" s="411"/>
      <c r="W205" s="411"/>
      <c r="X205" s="411"/>
      <c r="Y205" s="411"/>
      <c r="Z205" s="411"/>
      <c r="AA205" s="411"/>
    </row>
    <row r="206" spans="1:27" ht="15.75" customHeight="1" x14ac:dyDescent="0.25">
      <c r="A206" s="467"/>
      <c r="B206" s="465"/>
      <c r="C206" s="318" t="str">
        <f>HYPERLINK("#'C20'!D5","C20")</f>
        <v>C20</v>
      </c>
      <c r="D206" s="321" t="s">
        <v>1382</v>
      </c>
      <c r="E206" s="322"/>
      <c r="F206" s="322"/>
      <c r="G206" s="322"/>
      <c r="H206" s="323"/>
      <c r="I206" s="414" t="s">
        <v>2660</v>
      </c>
      <c r="J206" s="333">
        <f t="shared" si="1"/>
        <v>0</v>
      </c>
      <c r="K206" s="414">
        <f>COUNTIFS('C20'!$E$5:$E$50,"1",'C20'!$B$5:$B$50,"C20")</f>
        <v>0</v>
      </c>
      <c r="L206" s="414">
        <f>COUNTIFS('C20'!$E$5:$E$50,"2",'C20'!$B$5:$B$50,"C20")</f>
        <v>0</v>
      </c>
      <c r="M206" s="414">
        <f>COUNTIFS('C20'!$E$5:$E$50,"3",'C20'!$B$5:$B$50,"C20")</f>
        <v>0</v>
      </c>
      <c r="N206" s="414">
        <f>COUNTIFS('C20'!$E$5:$E$50,"peste 3",'C20'!$B$5:$B$50,"C20")</f>
        <v>0</v>
      </c>
      <c r="O206" s="415" t="str">
        <f>HYPERLINK("#'C20'!D5","C20")</f>
        <v>C20</v>
      </c>
      <c r="P206" s="411"/>
      <c r="Q206" s="411"/>
      <c r="R206" s="411"/>
      <c r="S206" s="411"/>
      <c r="T206" s="411"/>
      <c r="U206" s="411"/>
      <c r="V206" s="411"/>
      <c r="W206" s="411"/>
      <c r="X206" s="411"/>
      <c r="Y206" s="411"/>
      <c r="Z206" s="411"/>
      <c r="AA206" s="411"/>
    </row>
    <row r="207" spans="1:27" ht="15.75" customHeight="1" x14ac:dyDescent="0.25">
      <c r="A207" s="467"/>
      <c r="B207" s="465"/>
      <c r="C207" s="319"/>
      <c r="D207" s="324"/>
      <c r="E207" s="325"/>
      <c r="F207" s="325"/>
      <c r="G207" s="325"/>
      <c r="H207" s="326"/>
      <c r="I207" s="319"/>
      <c r="J207" s="334"/>
      <c r="K207" s="319"/>
      <c r="L207" s="319"/>
      <c r="M207" s="319"/>
      <c r="N207" s="319"/>
      <c r="O207" s="416"/>
      <c r="P207" s="411"/>
      <c r="Q207" s="411"/>
      <c r="R207" s="411"/>
      <c r="S207" s="411"/>
      <c r="T207" s="411"/>
      <c r="U207" s="411"/>
      <c r="V207" s="411"/>
      <c r="W207" s="411"/>
      <c r="X207" s="411"/>
      <c r="Y207" s="411"/>
      <c r="Z207" s="411"/>
      <c r="AA207" s="411"/>
    </row>
    <row r="208" spans="1:27" ht="15.75" customHeight="1" x14ac:dyDescent="0.25">
      <c r="A208" s="467"/>
      <c r="B208" s="465"/>
      <c r="C208" s="319"/>
      <c r="D208" s="324"/>
      <c r="E208" s="325"/>
      <c r="F208" s="325"/>
      <c r="G208" s="325"/>
      <c r="H208" s="326"/>
      <c r="I208" s="319"/>
      <c r="J208" s="334"/>
      <c r="K208" s="319"/>
      <c r="L208" s="319"/>
      <c r="M208" s="319"/>
      <c r="N208" s="319"/>
      <c r="O208" s="416"/>
      <c r="P208" s="411"/>
      <c r="Q208" s="411"/>
      <c r="R208" s="411"/>
      <c r="S208" s="411"/>
      <c r="T208" s="411"/>
      <c r="U208" s="411"/>
      <c r="V208" s="411"/>
      <c r="W208" s="411"/>
      <c r="X208" s="411"/>
      <c r="Y208" s="411"/>
      <c r="Z208" s="411"/>
      <c r="AA208" s="411"/>
    </row>
    <row r="209" spans="1:27" ht="15.75" customHeight="1" x14ac:dyDescent="0.25">
      <c r="A209" s="467"/>
      <c r="B209" s="465"/>
      <c r="C209" s="320"/>
      <c r="D209" s="327"/>
      <c r="E209" s="328"/>
      <c r="F209" s="328"/>
      <c r="G209" s="328"/>
      <c r="H209" s="329"/>
      <c r="I209" s="320"/>
      <c r="J209" s="335"/>
      <c r="K209" s="320"/>
      <c r="L209" s="320"/>
      <c r="M209" s="320"/>
      <c r="N209" s="320"/>
      <c r="O209" s="416"/>
      <c r="P209" s="411"/>
      <c r="Q209" s="411"/>
      <c r="R209" s="411"/>
      <c r="S209" s="411"/>
      <c r="T209" s="411"/>
      <c r="U209" s="411"/>
      <c r="V209" s="411"/>
      <c r="W209" s="411"/>
      <c r="X209" s="411"/>
      <c r="Y209" s="411"/>
      <c r="Z209" s="411"/>
      <c r="AA209" s="411"/>
    </row>
    <row r="210" spans="1:27" ht="15.75" customHeight="1" x14ac:dyDescent="0.25">
      <c r="A210" s="467"/>
      <c r="B210" s="465"/>
      <c r="C210" s="318" t="str">
        <f>HYPERLINK("#'C21'!D5","C21")</f>
        <v>C21</v>
      </c>
      <c r="D210" s="321" t="s">
        <v>1381</v>
      </c>
      <c r="E210" s="322"/>
      <c r="F210" s="322"/>
      <c r="G210" s="322"/>
      <c r="H210" s="323"/>
      <c r="I210" s="414" t="s">
        <v>2657</v>
      </c>
      <c r="J210" s="333">
        <f t="shared" si="1"/>
        <v>0</v>
      </c>
      <c r="K210" s="414">
        <f>COUNTIFS('C21'!$E$5:$E$50,"1",'C21'!$B$5:$B$50,"C21")</f>
        <v>0</v>
      </c>
      <c r="L210" s="414">
        <f>COUNTIFS('C21'!$E$5:$E$50,"2",'C21'!$B$5:$B$50,"C21")</f>
        <v>0</v>
      </c>
      <c r="M210" s="414">
        <f>COUNTIFS('C21'!$E$5:$E$50,"3",'C21'!$B$5:$B$50,"C21")</f>
        <v>0</v>
      </c>
      <c r="N210" s="414">
        <f>COUNTIFS('C21'!$E$5:$E$50,"peste 3",'C21'!$B$5:$B$50,"C21")</f>
        <v>0</v>
      </c>
      <c r="O210" s="415" t="str">
        <f>HYPERLINK("#'C21'!D5","C21")</f>
        <v>C21</v>
      </c>
      <c r="P210" s="411"/>
      <c r="Q210" s="411"/>
      <c r="R210" s="411"/>
      <c r="S210" s="411"/>
      <c r="T210" s="411"/>
      <c r="U210" s="411"/>
      <c r="V210" s="411"/>
      <c r="W210" s="411"/>
      <c r="X210" s="411"/>
      <c r="Y210" s="411"/>
      <c r="Z210" s="411"/>
      <c r="AA210" s="411"/>
    </row>
    <row r="211" spans="1:27" ht="15.75" customHeight="1" x14ac:dyDescent="0.25">
      <c r="A211" s="467"/>
      <c r="B211" s="465"/>
      <c r="C211" s="319"/>
      <c r="D211" s="324"/>
      <c r="E211" s="325"/>
      <c r="F211" s="325"/>
      <c r="G211" s="325"/>
      <c r="H211" s="326"/>
      <c r="I211" s="319"/>
      <c r="J211" s="334"/>
      <c r="K211" s="319"/>
      <c r="L211" s="319"/>
      <c r="M211" s="319"/>
      <c r="N211" s="319"/>
      <c r="O211" s="416"/>
      <c r="P211" s="411"/>
      <c r="Q211" s="411"/>
      <c r="R211" s="411"/>
      <c r="S211" s="411"/>
      <c r="T211" s="411"/>
      <c r="U211" s="411"/>
      <c r="V211" s="411"/>
      <c r="W211" s="411"/>
      <c r="X211" s="411"/>
      <c r="Y211" s="411"/>
      <c r="Z211" s="411"/>
      <c r="AA211" s="411"/>
    </row>
    <row r="212" spans="1:27" ht="15.75" customHeight="1" x14ac:dyDescent="0.25">
      <c r="A212" s="467"/>
      <c r="B212" s="465"/>
      <c r="C212" s="319"/>
      <c r="D212" s="324"/>
      <c r="E212" s="325"/>
      <c r="F212" s="325"/>
      <c r="G212" s="325"/>
      <c r="H212" s="326"/>
      <c r="I212" s="319"/>
      <c r="J212" s="334"/>
      <c r="K212" s="319"/>
      <c r="L212" s="319"/>
      <c r="M212" s="319"/>
      <c r="N212" s="319"/>
      <c r="O212" s="416"/>
      <c r="P212" s="411"/>
      <c r="Q212" s="411"/>
      <c r="R212" s="411"/>
      <c r="S212" s="411"/>
      <c r="T212" s="411"/>
      <c r="U212" s="411"/>
      <c r="V212" s="411"/>
      <c r="W212" s="411"/>
      <c r="X212" s="411"/>
      <c r="Y212" s="411"/>
      <c r="Z212" s="411"/>
      <c r="AA212" s="411"/>
    </row>
    <row r="213" spans="1:27" ht="15.75" customHeight="1" x14ac:dyDescent="0.25">
      <c r="A213" s="467"/>
      <c r="B213" s="466"/>
      <c r="C213" s="320"/>
      <c r="D213" s="327"/>
      <c r="E213" s="328"/>
      <c r="F213" s="328"/>
      <c r="G213" s="328"/>
      <c r="H213" s="329"/>
      <c r="I213" s="320"/>
      <c r="J213" s="335"/>
      <c r="K213" s="320"/>
      <c r="L213" s="320"/>
      <c r="M213" s="320"/>
      <c r="N213" s="320"/>
      <c r="O213" s="416"/>
      <c r="P213" s="411"/>
      <c r="Q213" s="411"/>
      <c r="R213" s="411"/>
      <c r="S213" s="411"/>
      <c r="T213" s="411"/>
      <c r="U213" s="411"/>
      <c r="V213" s="411"/>
      <c r="W213" s="411"/>
      <c r="X213" s="411"/>
      <c r="Y213" s="411"/>
      <c r="Z213" s="411"/>
      <c r="AA213" s="411"/>
    </row>
    <row r="214" spans="1:27" ht="33" customHeight="1" x14ac:dyDescent="0.2">
      <c r="A214" s="401"/>
      <c r="B214" s="401"/>
      <c r="C214" s="401"/>
      <c r="D214" s="401"/>
      <c r="E214" s="401"/>
      <c r="F214" s="401"/>
      <c r="G214" s="401"/>
      <c r="H214" s="401"/>
      <c r="I214" s="401"/>
      <c r="J214" s="401"/>
      <c r="K214" s="401"/>
      <c r="L214" s="401"/>
      <c r="M214" s="401"/>
      <c r="N214" s="401"/>
      <c r="O214" s="418" t="s">
        <v>2367</v>
      </c>
      <c r="P214" s="418"/>
      <c r="Q214" s="418"/>
      <c r="R214" s="418"/>
      <c r="S214" s="418"/>
      <c r="T214" s="418"/>
      <c r="U214" s="418"/>
      <c r="V214" s="418"/>
      <c r="W214" s="418"/>
      <c r="X214" s="418"/>
      <c r="Y214" s="418"/>
      <c r="Z214" s="418"/>
      <c r="AA214" s="418"/>
    </row>
    <row r="215" spans="1:27" ht="52.15" customHeight="1" x14ac:dyDescent="0.25">
      <c r="A215" s="496">
        <v>4</v>
      </c>
      <c r="B215" s="499" t="s">
        <v>2302</v>
      </c>
      <c r="C215" s="183" t="str">
        <f>HYPERLINK("#'C22'!D5","C22")</f>
        <v>C22</v>
      </c>
      <c r="D215" s="480" t="s">
        <v>2972</v>
      </c>
      <c r="E215" s="481"/>
      <c r="F215" s="481"/>
      <c r="G215" s="481"/>
      <c r="H215" s="482"/>
      <c r="I215" s="249" t="s">
        <v>2973</v>
      </c>
      <c r="J215" s="143">
        <f>LEFT(I215,2)*K215</f>
        <v>0</v>
      </c>
      <c r="K215" s="142">
        <f>COUNTIFS('C22'!$B$5:$B$50,"C22",'C22'!$C$5:$C$50,$D$3)</f>
        <v>0</v>
      </c>
      <c r="L215" s="26"/>
      <c r="M215" s="26"/>
      <c r="N215" s="26"/>
      <c r="O215" s="131" t="str">
        <f>HYPERLINK("#'C22'!D5","C22")</f>
        <v>C22</v>
      </c>
      <c r="P215" s="409"/>
      <c r="Q215" s="409"/>
      <c r="R215" s="409"/>
      <c r="S215" s="409"/>
      <c r="T215" s="409"/>
      <c r="U215" s="409"/>
      <c r="V215" s="409"/>
      <c r="W215" s="409"/>
      <c r="X215" s="409"/>
      <c r="Y215" s="409"/>
      <c r="Z215" s="409"/>
      <c r="AA215" s="409"/>
    </row>
    <row r="216" spans="1:27" ht="51" customHeight="1" x14ac:dyDescent="0.25">
      <c r="A216" s="497"/>
      <c r="B216" s="500"/>
      <c r="C216" s="183" t="str">
        <f>HYPERLINK("#'C23'!D5","C23")</f>
        <v>C23</v>
      </c>
      <c r="D216" s="480" t="s">
        <v>2974</v>
      </c>
      <c r="E216" s="481"/>
      <c r="F216" s="481"/>
      <c r="G216" s="481"/>
      <c r="H216" s="482"/>
      <c r="I216" s="249" t="s">
        <v>1906</v>
      </c>
      <c r="J216" s="143">
        <f>LEFT(I216,2)*K216</f>
        <v>0</v>
      </c>
      <c r="K216" s="142">
        <f>COUNTIFS('C23'!$B$5:$B$50,"C23",'C23'!$C$5:$C$50,$D$3)</f>
        <v>0</v>
      </c>
      <c r="L216" s="26"/>
      <c r="M216" s="26"/>
      <c r="N216" s="26"/>
      <c r="O216" s="131" t="str">
        <f>HYPERLINK("#'C23'!D5","C23")</f>
        <v>C23</v>
      </c>
      <c r="P216" s="409"/>
      <c r="Q216" s="409"/>
      <c r="R216" s="409"/>
      <c r="S216" s="409"/>
      <c r="T216" s="409"/>
      <c r="U216" s="409"/>
      <c r="V216" s="409"/>
      <c r="W216" s="409"/>
      <c r="X216" s="409"/>
      <c r="Y216" s="409"/>
      <c r="Z216" s="409"/>
      <c r="AA216" s="409"/>
    </row>
    <row r="217" spans="1:27" ht="36" customHeight="1" x14ac:dyDescent="0.25">
      <c r="A217" s="497"/>
      <c r="B217" s="500"/>
      <c r="C217" s="183" t="str">
        <f>HYPERLINK("#'C24'!D5","C24")</f>
        <v>C24</v>
      </c>
      <c r="D217" s="480" t="s">
        <v>2975</v>
      </c>
      <c r="E217" s="481"/>
      <c r="F217" s="481"/>
      <c r="G217" s="481"/>
      <c r="H217" s="482"/>
      <c r="I217" s="249" t="s">
        <v>1903</v>
      </c>
      <c r="J217" s="143">
        <f t="shared" ref="J217:J229" si="2">LEFT(I217,1)*K217</f>
        <v>0</v>
      </c>
      <c r="K217" s="142">
        <f>COUNTIFS('C24'!$B$5:$B$50,"C24",'C24'!$C$5:$C$50,$D$3)</f>
        <v>0</v>
      </c>
      <c r="L217" s="26"/>
      <c r="M217" s="26"/>
      <c r="N217" s="26"/>
      <c r="O217" s="131" t="str">
        <f>HYPERLINK("#'C24'!D5","C24")</f>
        <v>C24</v>
      </c>
      <c r="P217" s="409"/>
      <c r="Q217" s="409"/>
      <c r="R217" s="409"/>
      <c r="S217" s="409"/>
      <c r="T217" s="409"/>
      <c r="U217" s="409"/>
      <c r="V217" s="409"/>
      <c r="W217" s="409"/>
      <c r="X217" s="409"/>
      <c r="Y217" s="409"/>
      <c r="Z217" s="409"/>
      <c r="AA217" s="409"/>
    </row>
    <row r="218" spans="1:27" ht="30" customHeight="1" x14ac:dyDescent="0.25">
      <c r="A218" s="497"/>
      <c r="B218" s="500"/>
      <c r="C218" s="151" t="str">
        <f>HYPERLINK("#'C25'!D5","C25")</f>
        <v>C25</v>
      </c>
      <c r="D218" s="480" t="s">
        <v>2976</v>
      </c>
      <c r="E218" s="481"/>
      <c r="F218" s="481"/>
      <c r="G218" s="481"/>
      <c r="H218" s="482"/>
      <c r="I218" s="249" t="s">
        <v>1907</v>
      </c>
      <c r="J218" s="143">
        <f t="shared" si="2"/>
        <v>0</v>
      </c>
      <c r="K218" s="142">
        <f>COUNTIFS('C25'!$B$5:$B$50,"C25",'C25'!$C$5:$C$50,$D$3)</f>
        <v>0</v>
      </c>
      <c r="L218" s="26"/>
      <c r="M218" s="26"/>
      <c r="N218" s="26"/>
      <c r="O218" s="131" t="str">
        <f>HYPERLINK("#'C25'!D5","C25")</f>
        <v>C25</v>
      </c>
      <c r="P218" s="409"/>
      <c r="Q218" s="409"/>
      <c r="R218" s="409"/>
      <c r="S218" s="409"/>
      <c r="T218" s="409"/>
      <c r="U218" s="409"/>
      <c r="V218" s="409"/>
      <c r="W218" s="409"/>
      <c r="X218" s="409"/>
      <c r="Y218" s="409"/>
      <c r="Z218" s="409"/>
      <c r="AA218" s="409"/>
    </row>
    <row r="219" spans="1:27" ht="30" customHeight="1" x14ac:dyDescent="0.25">
      <c r="A219" s="497"/>
      <c r="B219" s="500"/>
      <c r="C219" s="183" t="str">
        <f>HYPERLINK("#'C26'!D5","C26")</f>
        <v>C26</v>
      </c>
      <c r="D219" s="480" t="s">
        <v>2977</v>
      </c>
      <c r="E219" s="481"/>
      <c r="F219" s="481"/>
      <c r="G219" s="481"/>
      <c r="H219" s="482"/>
      <c r="I219" s="249" t="s">
        <v>1902</v>
      </c>
      <c r="J219" s="143">
        <f t="shared" si="2"/>
        <v>0</v>
      </c>
      <c r="K219" s="142">
        <f>COUNTIFS('C26'!$B$5:$B$50,"C26",'C26'!$C$5:$C$50,$D$3)</f>
        <v>0</v>
      </c>
      <c r="L219" s="26"/>
      <c r="M219" s="26"/>
      <c r="N219" s="26"/>
      <c r="O219" s="131" t="str">
        <f>HYPERLINK("#'C26'!D5","C26")</f>
        <v>C26</v>
      </c>
      <c r="P219" s="409"/>
      <c r="Q219" s="409"/>
      <c r="R219" s="409"/>
      <c r="S219" s="409"/>
      <c r="T219" s="409"/>
      <c r="U219" s="409"/>
      <c r="V219" s="409"/>
      <c r="W219" s="409"/>
      <c r="X219" s="409"/>
      <c r="Y219" s="409"/>
      <c r="Z219" s="409"/>
      <c r="AA219" s="409"/>
    </row>
    <row r="220" spans="1:27" ht="30" customHeight="1" x14ac:dyDescent="0.25">
      <c r="A220" s="497"/>
      <c r="B220" s="500"/>
      <c r="C220" s="183" t="str">
        <f>HYPERLINK("#'C27'!D5","C27")</f>
        <v>C27</v>
      </c>
      <c r="D220" s="480" t="s">
        <v>2978</v>
      </c>
      <c r="E220" s="481"/>
      <c r="F220" s="481"/>
      <c r="G220" s="481"/>
      <c r="H220" s="482"/>
      <c r="I220" s="249" t="s">
        <v>2662</v>
      </c>
      <c r="J220" s="143">
        <f>LEFT(I220,2)*K220</f>
        <v>0</v>
      </c>
      <c r="K220" s="142">
        <f>COUNTIFS('C27'!$B$5:$B$50,"C27",'C27'!$C$5:$C$50,$D$3)</f>
        <v>0</v>
      </c>
      <c r="L220" s="26"/>
      <c r="M220" s="26"/>
      <c r="N220" s="26"/>
      <c r="O220" s="131" t="str">
        <f>HYPERLINK("#'C27'!D5","C27")</f>
        <v>C27</v>
      </c>
      <c r="P220" s="409"/>
      <c r="Q220" s="409"/>
      <c r="R220" s="409"/>
      <c r="S220" s="409"/>
      <c r="T220" s="409"/>
      <c r="U220" s="409"/>
      <c r="V220" s="409"/>
      <c r="W220" s="409"/>
      <c r="X220" s="409"/>
      <c r="Y220" s="409"/>
      <c r="Z220" s="409"/>
      <c r="AA220" s="409"/>
    </row>
    <row r="221" spans="1:27" ht="30" customHeight="1" x14ac:dyDescent="0.25">
      <c r="A221" s="497"/>
      <c r="B221" s="500"/>
      <c r="C221" s="151" t="str">
        <f>HYPERLINK("#'C28'!D5","C28")</f>
        <v>C28</v>
      </c>
      <c r="D221" s="480" t="s">
        <v>2979</v>
      </c>
      <c r="E221" s="481"/>
      <c r="F221" s="481"/>
      <c r="G221" s="481"/>
      <c r="H221" s="482"/>
      <c r="I221" s="249" t="s">
        <v>2980</v>
      </c>
      <c r="J221" s="143">
        <f>LEFT(I221,2)*K221</f>
        <v>0</v>
      </c>
      <c r="K221" s="142">
        <f>COUNTIFS('C28'!$B$5:$B$50,"C28",'C28'!$C$5:$C$50,$D$3)</f>
        <v>0</v>
      </c>
      <c r="L221" s="26"/>
      <c r="M221" s="26"/>
      <c r="N221" s="26"/>
      <c r="O221" s="131" t="str">
        <f>HYPERLINK("#'C28'!D5","C28")</f>
        <v>C28</v>
      </c>
      <c r="P221" s="409"/>
      <c r="Q221" s="409"/>
      <c r="R221" s="409"/>
      <c r="S221" s="409"/>
      <c r="T221" s="409"/>
      <c r="U221" s="409"/>
      <c r="V221" s="409"/>
      <c r="W221" s="409"/>
      <c r="X221" s="409"/>
      <c r="Y221" s="409"/>
      <c r="Z221" s="409"/>
      <c r="AA221" s="409"/>
    </row>
    <row r="222" spans="1:27" ht="30" customHeight="1" x14ac:dyDescent="0.25">
      <c r="A222" s="497"/>
      <c r="B222" s="500"/>
      <c r="C222" s="183" t="str">
        <f>HYPERLINK("#'C29'!D5","C29")</f>
        <v>C29</v>
      </c>
      <c r="D222" s="480" t="s">
        <v>2981</v>
      </c>
      <c r="E222" s="481"/>
      <c r="F222" s="481"/>
      <c r="G222" s="481"/>
      <c r="H222" s="482"/>
      <c r="I222" s="249" t="s">
        <v>44</v>
      </c>
      <c r="J222" s="143">
        <f t="shared" si="2"/>
        <v>0</v>
      </c>
      <c r="K222" s="142">
        <f>COUNTIFS('C29'!$B$5:$B$50,"C29",'C29'!$C$5:$C$50,$D$3)</f>
        <v>0</v>
      </c>
      <c r="L222" s="26"/>
      <c r="M222" s="26"/>
      <c r="N222" s="26"/>
      <c r="O222" s="131" t="str">
        <f>HYPERLINK("#'C29'!D5","C29")</f>
        <v>C29</v>
      </c>
      <c r="P222" s="409"/>
      <c r="Q222" s="409"/>
      <c r="R222" s="409"/>
      <c r="S222" s="409"/>
      <c r="T222" s="409"/>
      <c r="U222" s="409"/>
      <c r="V222" s="409"/>
      <c r="W222" s="409"/>
      <c r="X222" s="409"/>
      <c r="Y222" s="409"/>
      <c r="Z222" s="409"/>
      <c r="AA222" s="409"/>
    </row>
    <row r="223" spans="1:27" ht="39" customHeight="1" x14ac:dyDescent="0.25">
      <c r="A223" s="497"/>
      <c r="B223" s="500"/>
      <c r="C223" s="183" t="str">
        <f>HYPERLINK("#'C30'!D5","C30")</f>
        <v>C30</v>
      </c>
      <c r="D223" s="480" t="s">
        <v>2951</v>
      </c>
      <c r="E223" s="481"/>
      <c r="F223" s="481"/>
      <c r="G223" s="481"/>
      <c r="H223" s="482"/>
      <c r="I223" s="249" t="s">
        <v>2982</v>
      </c>
      <c r="J223" s="143">
        <f>LEFT(I223,2)*K223</f>
        <v>0</v>
      </c>
      <c r="K223" s="142">
        <f>COUNTIFS('C30'!$B$5:$B$50,"C30",'C30'!$C$5:$C$50,$D$3)</f>
        <v>0</v>
      </c>
      <c r="L223" s="26"/>
      <c r="M223" s="26"/>
      <c r="N223" s="26"/>
      <c r="O223" s="131" t="str">
        <f>HYPERLINK("#'C30'!D5","C30")</f>
        <v>C30</v>
      </c>
      <c r="P223" s="409"/>
      <c r="Q223" s="409"/>
      <c r="R223" s="409"/>
      <c r="S223" s="409"/>
      <c r="T223" s="409"/>
      <c r="U223" s="409"/>
      <c r="V223" s="409"/>
      <c r="W223" s="409"/>
      <c r="X223" s="409"/>
      <c r="Y223" s="409"/>
      <c r="Z223" s="409"/>
      <c r="AA223" s="409"/>
    </row>
    <row r="224" spans="1:27" ht="39" customHeight="1" x14ac:dyDescent="0.25">
      <c r="A224" s="497"/>
      <c r="B224" s="500"/>
      <c r="C224" s="151" t="str">
        <f>HYPERLINK("#'C31'!D5","C31")</f>
        <v>C31</v>
      </c>
      <c r="D224" s="480" t="s">
        <v>2952</v>
      </c>
      <c r="E224" s="481"/>
      <c r="F224" s="481"/>
      <c r="G224" s="481"/>
      <c r="H224" s="482"/>
      <c r="I224" s="249" t="s">
        <v>2983</v>
      </c>
      <c r="J224" s="143">
        <f>LEFT(I224,2)*K224</f>
        <v>0</v>
      </c>
      <c r="K224" s="142">
        <f>COUNTIFS('C31'!$B$5:$B$50,"C31",'C31'!$C$5:$C$50,$D$3)</f>
        <v>0</v>
      </c>
      <c r="L224" s="26"/>
      <c r="M224" s="26"/>
      <c r="N224" s="26"/>
      <c r="O224" s="131" t="str">
        <f>HYPERLINK("#'C31'!D5","C31")</f>
        <v>C31</v>
      </c>
      <c r="P224" s="409"/>
      <c r="Q224" s="409"/>
      <c r="R224" s="409"/>
      <c r="S224" s="409"/>
      <c r="T224" s="409"/>
      <c r="U224" s="409"/>
      <c r="V224" s="409"/>
      <c r="W224" s="409"/>
      <c r="X224" s="409"/>
      <c r="Y224" s="409"/>
      <c r="Z224" s="409"/>
      <c r="AA224" s="409"/>
    </row>
    <row r="225" spans="1:27" ht="39.75" customHeight="1" x14ac:dyDescent="0.25">
      <c r="A225" s="497"/>
      <c r="B225" s="500"/>
      <c r="C225" s="183" t="str">
        <f>HYPERLINK("#'C32'!D5","C32")</f>
        <v>C32</v>
      </c>
      <c r="D225" s="480" t="s">
        <v>2984</v>
      </c>
      <c r="E225" s="481"/>
      <c r="F225" s="481"/>
      <c r="G225" s="481"/>
      <c r="H225" s="482"/>
      <c r="I225" s="249" t="s">
        <v>2985</v>
      </c>
      <c r="J225" s="143">
        <f>LEFT(I225,2)*K225</f>
        <v>0</v>
      </c>
      <c r="K225" s="142">
        <f>COUNTIFS('C32'!$B$5:$B$50,"C32",'C32'!$C$5:$C$50,$D$3)</f>
        <v>0</v>
      </c>
      <c r="L225" s="26"/>
      <c r="M225" s="26"/>
      <c r="N225" s="26"/>
      <c r="O225" s="131" t="str">
        <f>HYPERLINK("#'C32'!D5","C32")</f>
        <v>C32</v>
      </c>
      <c r="P225" s="409"/>
      <c r="Q225" s="409"/>
      <c r="R225" s="409"/>
      <c r="S225" s="409"/>
      <c r="T225" s="409"/>
      <c r="U225" s="409"/>
      <c r="V225" s="409"/>
      <c r="W225" s="409"/>
      <c r="X225" s="409"/>
      <c r="Y225" s="409"/>
      <c r="Z225" s="409"/>
      <c r="AA225" s="409"/>
    </row>
    <row r="226" spans="1:27" ht="30" customHeight="1" x14ac:dyDescent="0.25">
      <c r="A226" s="497"/>
      <c r="B226" s="500"/>
      <c r="C226" s="151" t="str">
        <f>HYPERLINK("#'C33'!D5","C33")</f>
        <v>C33</v>
      </c>
      <c r="D226" s="480" t="s">
        <v>1897</v>
      </c>
      <c r="E226" s="481"/>
      <c r="F226" s="481"/>
      <c r="G226" s="481"/>
      <c r="H226" s="482"/>
      <c r="I226" s="249" t="s">
        <v>2986</v>
      </c>
      <c r="J226" s="143">
        <f>LEFT(I226,1)*K226</f>
        <v>0</v>
      </c>
      <c r="K226" s="142">
        <f>COUNTIFS('C33'!$B$5:$B$50,"C33",'C33'!$C$5:$C$50,$D$3)</f>
        <v>0</v>
      </c>
      <c r="L226" s="26"/>
      <c r="M226" s="26"/>
      <c r="O226" s="131" t="str">
        <f>HYPERLINK("#'C33'!D5","C33")</f>
        <v>C33</v>
      </c>
      <c r="P226" s="409"/>
      <c r="Q226" s="409"/>
      <c r="R226" s="409"/>
      <c r="S226" s="409"/>
      <c r="T226" s="409"/>
      <c r="U226" s="409"/>
      <c r="V226" s="409"/>
      <c r="W226" s="409"/>
      <c r="X226" s="409"/>
      <c r="Y226" s="409"/>
      <c r="Z226" s="409"/>
      <c r="AA226" s="409"/>
    </row>
    <row r="227" spans="1:27" ht="30" customHeight="1" x14ac:dyDescent="0.25">
      <c r="A227" s="497"/>
      <c r="B227" s="500"/>
      <c r="C227" s="183" t="str">
        <f>HYPERLINK("#'C34'!D5","C34")</f>
        <v>C34</v>
      </c>
      <c r="D227" s="480" t="s">
        <v>2987</v>
      </c>
      <c r="E227" s="481"/>
      <c r="F227" s="481"/>
      <c r="G227" s="481"/>
      <c r="H227" s="482"/>
      <c r="I227" s="249" t="s">
        <v>1907</v>
      </c>
      <c r="J227" s="143">
        <f t="shared" si="2"/>
        <v>0</v>
      </c>
      <c r="K227" s="142">
        <f>COUNTIFS('C34'!$B$5:$B$50,"C34",'C34'!$C$5:$C$50,$D$3)</f>
        <v>0</v>
      </c>
      <c r="L227" s="26"/>
      <c r="M227" s="26"/>
      <c r="N227" s="26"/>
      <c r="O227" s="131" t="str">
        <f>HYPERLINK("#'C34'!D5","C34")</f>
        <v>C34</v>
      </c>
      <c r="P227" s="409"/>
      <c r="Q227" s="409"/>
      <c r="R227" s="409"/>
      <c r="S227" s="409"/>
      <c r="T227" s="409"/>
      <c r="U227" s="409"/>
      <c r="V227" s="409"/>
      <c r="W227" s="409"/>
      <c r="X227" s="409"/>
      <c r="Y227" s="409"/>
      <c r="Z227" s="409"/>
      <c r="AA227" s="409"/>
    </row>
    <row r="228" spans="1:27" ht="30" customHeight="1" x14ac:dyDescent="0.25">
      <c r="A228" s="497"/>
      <c r="B228" s="500"/>
      <c r="C228" s="151" t="str">
        <f>HYPERLINK("#'C35'!D5","C35")</f>
        <v>C35</v>
      </c>
      <c r="D228" s="480" t="s">
        <v>2988</v>
      </c>
      <c r="E228" s="481"/>
      <c r="F228" s="481"/>
      <c r="G228" s="481"/>
      <c r="H228" s="482"/>
      <c r="I228" s="249" t="s">
        <v>1902</v>
      </c>
      <c r="J228" s="143">
        <f t="shared" si="2"/>
        <v>0</v>
      </c>
      <c r="K228" s="142">
        <f>COUNTIFS('C35'!$B$5:$B$50,"C35",'C35'!$C$5:$C$50,$D$3)</f>
        <v>0</v>
      </c>
      <c r="L228" s="26"/>
      <c r="M228" s="26"/>
      <c r="N228" s="26"/>
      <c r="O228" s="131" t="str">
        <f>HYPERLINK("#'C35'!D5","C35")</f>
        <v>C35</v>
      </c>
      <c r="P228" s="409"/>
      <c r="Q228" s="409"/>
      <c r="R228" s="409"/>
      <c r="S228" s="409"/>
      <c r="T228" s="409"/>
      <c r="U228" s="409"/>
      <c r="V228" s="409"/>
      <c r="W228" s="409"/>
      <c r="X228" s="409"/>
      <c r="Y228" s="409"/>
      <c r="Z228" s="409"/>
      <c r="AA228" s="409"/>
    </row>
    <row r="229" spans="1:27" ht="30" customHeight="1" x14ac:dyDescent="0.25">
      <c r="A229" s="497"/>
      <c r="B229" s="500"/>
      <c r="C229" s="183" t="str">
        <f>HYPERLINK("#'C36'!D5","C36")</f>
        <v>C36</v>
      </c>
      <c r="D229" s="480" t="s">
        <v>2989</v>
      </c>
      <c r="E229" s="481"/>
      <c r="F229" s="481"/>
      <c r="G229" s="481"/>
      <c r="H229" s="482"/>
      <c r="I229" s="249" t="s">
        <v>1908</v>
      </c>
      <c r="J229" s="143">
        <f t="shared" si="2"/>
        <v>0</v>
      </c>
      <c r="K229" s="142">
        <f>COUNTIFS('C36'!$B$5:$B$50,"C36",'C36'!$C$5:$C$50,$D$3)</f>
        <v>0</v>
      </c>
      <c r="L229" s="26"/>
      <c r="M229" s="26"/>
      <c r="N229" s="26"/>
      <c r="O229" s="131" t="str">
        <f>HYPERLINK("#'C36'!D5","C36")</f>
        <v>C36</v>
      </c>
      <c r="P229" s="409"/>
      <c r="Q229" s="409"/>
      <c r="R229" s="409"/>
      <c r="S229" s="409"/>
      <c r="T229" s="409"/>
      <c r="U229" s="409"/>
      <c r="V229" s="409"/>
      <c r="W229" s="409"/>
      <c r="X229" s="409"/>
      <c r="Y229" s="409"/>
      <c r="Z229" s="409"/>
      <c r="AA229" s="409"/>
    </row>
    <row r="230" spans="1:27" ht="30" customHeight="1" x14ac:dyDescent="0.25">
      <c r="A230" s="498"/>
      <c r="B230" s="501"/>
      <c r="C230" s="151" t="str">
        <f>HYPERLINK("#'C37'!D5","C37")</f>
        <v>C37</v>
      </c>
      <c r="D230" s="480" t="s">
        <v>2990</v>
      </c>
      <c r="E230" s="481"/>
      <c r="F230" s="481"/>
      <c r="G230" s="481"/>
      <c r="H230" s="482"/>
      <c r="I230" s="249">
        <v>15</v>
      </c>
      <c r="J230" s="143">
        <f>IF(K230&gt;=1,15,0)</f>
        <v>0</v>
      </c>
      <c r="K230" s="142">
        <f>COUNTIFS('C37'!$B$5:$B$50,"C37",'C37'!$C$5:$C$50,$D$3)</f>
        <v>0</v>
      </c>
      <c r="L230" s="26"/>
      <c r="M230" s="26"/>
      <c r="N230" s="26"/>
      <c r="O230" s="131" t="str">
        <f>HYPERLINK("#'C37'!D5","C37")</f>
        <v>C37</v>
      </c>
      <c r="P230" s="409"/>
      <c r="Q230" s="409"/>
      <c r="R230" s="409"/>
      <c r="S230" s="409"/>
      <c r="T230" s="409"/>
      <c r="U230" s="409"/>
      <c r="V230" s="409"/>
      <c r="W230" s="409"/>
      <c r="X230" s="409"/>
      <c r="Y230" s="409"/>
      <c r="Z230" s="409"/>
      <c r="AA230" s="409"/>
    </row>
    <row r="231" spans="1:27" ht="29.25" customHeight="1" x14ac:dyDescent="0.2">
      <c r="A231" s="401"/>
      <c r="B231" s="401"/>
      <c r="C231" s="401"/>
      <c r="D231" s="401"/>
      <c r="E231" s="401"/>
      <c r="F231" s="401"/>
      <c r="G231" s="401"/>
      <c r="H231" s="401"/>
      <c r="I231" s="401"/>
      <c r="J231" s="401"/>
      <c r="K231" s="401"/>
      <c r="L231" s="402"/>
      <c r="M231" s="402"/>
      <c r="N231" s="402"/>
      <c r="O231" s="418" t="s">
        <v>2368</v>
      </c>
      <c r="P231" s="418"/>
      <c r="Q231" s="418"/>
      <c r="R231" s="418"/>
      <c r="S231" s="418"/>
      <c r="T231" s="418"/>
      <c r="U231" s="418"/>
      <c r="V231" s="418"/>
      <c r="W231" s="418"/>
      <c r="X231" s="418"/>
      <c r="Y231" s="418"/>
      <c r="Z231" s="418"/>
      <c r="AA231" s="418"/>
    </row>
    <row r="232" spans="1:27" ht="30" customHeight="1" x14ac:dyDescent="0.25">
      <c r="A232" s="493">
        <v>5</v>
      </c>
      <c r="B232" s="479" t="s">
        <v>1909</v>
      </c>
      <c r="C232" s="183" t="str">
        <f>HYPERLINK("#'C38'!D5","C38")</f>
        <v>C38</v>
      </c>
      <c r="D232" s="456" t="s">
        <v>3023</v>
      </c>
      <c r="E232" s="457"/>
      <c r="F232" s="457"/>
      <c r="G232" s="457"/>
      <c r="H232" s="458"/>
      <c r="I232" s="141" t="s">
        <v>3018</v>
      </c>
      <c r="J232" s="143">
        <f t="shared" ref="J232:J234" si="3">LEFT(I232,2)*K232</f>
        <v>0</v>
      </c>
      <c r="K232" s="142">
        <f>COUNTIFS('C38'!$B$5:$B$50,"C38",'C38'!$C$5:$C$50,$D$3)</f>
        <v>0</v>
      </c>
      <c r="L232" s="26"/>
      <c r="M232" s="26"/>
      <c r="N232" s="26"/>
      <c r="O232" s="131" t="str">
        <f>HYPERLINK("#'C38'!D5","C38")</f>
        <v>C38</v>
      </c>
      <c r="P232" s="409"/>
      <c r="Q232" s="409"/>
      <c r="R232" s="409"/>
      <c r="S232" s="409"/>
      <c r="T232" s="409"/>
      <c r="U232" s="409"/>
      <c r="V232" s="409"/>
      <c r="W232" s="409"/>
      <c r="X232" s="409"/>
      <c r="Y232" s="409"/>
      <c r="Z232" s="409"/>
      <c r="AA232" s="409"/>
    </row>
    <row r="233" spans="1:27" ht="30" customHeight="1" x14ac:dyDescent="0.25">
      <c r="A233" s="494"/>
      <c r="B233" s="479"/>
      <c r="C233" s="151" t="str">
        <f>HYPERLINK("#'C39'!D5","C39")</f>
        <v>C39</v>
      </c>
      <c r="D233" s="456" t="s">
        <v>3024</v>
      </c>
      <c r="E233" s="457"/>
      <c r="F233" s="457"/>
      <c r="G233" s="457"/>
      <c r="H233" s="458"/>
      <c r="I233" s="141" t="s">
        <v>3019</v>
      </c>
      <c r="J233" s="143">
        <f t="shared" si="3"/>
        <v>0</v>
      </c>
      <c r="K233" s="142">
        <f>COUNTIFS('C39'!$B$5:$B$50,"C39",'C39'!$C$5:$C$50,$D$3)</f>
        <v>0</v>
      </c>
      <c r="L233" s="26"/>
      <c r="M233" s="26"/>
      <c r="N233" s="26"/>
      <c r="O233" s="131" t="str">
        <f>HYPERLINK("#'C39'!D5","C39")</f>
        <v>C39</v>
      </c>
      <c r="P233" s="409"/>
      <c r="Q233" s="409"/>
      <c r="R233" s="409"/>
      <c r="S233" s="409"/>
      <c r="T233" s="409"/>
      <c r="U233" s="409"/>
      <c r="V233" s="409"/>
      <c r="W233" s="409"/>
      <c r="X233" s="409"/>
      <c r="Y233" s="409"/>
      <c r="Z233" s="409"/>
      <c r="AA233" s="409"/>
    </row>
    <row r="234" spans="1:27" ht="30" customHeight="1" x14ac:dyDescent="0.25">
      <c r="A234" s="494"/>
      <c r="B234" s="479"/>
      <c r="C234" s="183" t="str">
        <f>HYPERLINK("#'C40'!D5","C40")</f>
        <v>C40</v>
      </c>
      <c r="D234" s="456" t="s">
        <v>3025</v>
      </c>
      <c r="E234" s="457"/>
      <c r="F234" s="457"/>
      <c r="G234" s="457"/>
      <c r="H234" s="458"/>
      <c r="I234" s="141" t="s">
        <v>3019</v>
      </c>
      <c r="J234" s="143">
        <f t="shared" si="3"/>
        <v>0</v>
      </c>
      <c r="K234" s="142">
        <f>COUNTIFS('C40'!$B$5:$B$50,"C40",'C40'!$C$5:$C$50,$D$3)</f>
        <v>0</v>
      </c>
      <c r="L234" s="26"/>
      <c r="M234" s="26"/>
      <c r="N234" s="26"/>
      <c r="O234" s="131" t="str">
        <f>HYPERLINK("#'C40'!D5","C40")</f>
        <v>C40</v>
      </c>
      <c r="P234" s="409"/>
      <c r="Q234" s="409"/>
      <c r="R234" s="409"/>
      <c r="S234" s="409"/>
      <c r="T234" s="409"/>
      <c r="U234" s="409"/>
      <c r="V234" s="409"/>
      <c r="W234" s="409"/>
      <c r="X234" s="409"/>
      <c r="Y234" s="409"/>
      <c r="Z234" s="409"/>
      <c r="AA234" s="409"/>
    </row>
    <row r="235" spans="1:27" ht="30" customHeight="1" x14ac:dyDescent="0.25">
      <c r="A235" s="494"/>
      <c r="B235" s="479"/>
      <c r="C235" s="151" t="str">
        <f>HYPERLINK("#'C41'!D5","C41")</f>
        <v>C41</v>
      </c>
      <c r="D235" s="456" t="s">
        <v>3026</v>
      </c>
      <c r="E235" s="457"/>
      <c r="F235" s="457"/>
      <c r="G235" s="457"/>
      <c r="H235" s="458"/>
      <c r="I235" s="141" t="s">
        <v>45</v>
      </c>
      <c r="J235" s="143">
        <f t="shared" ref="J235:J240" si="4">LEFT(I235,2)*K235</f>
        <v>0</v>
      </c>
      <c r="K235" s="142">
        <f>COUNTIFS('C41'!$B$5:$B$50,"C41",'C41'!$C$5:$C$50,$D$3)</f>
        <v>0</v>
      </c>
      <c r="L235" s="26"/>
      <c r="M235" s="26"/>
      <c r="N235" s="26"/>
      <c r="O235" s="131" t="str">
        <f>HYPERLINK("#'C41'!D5","C41")</f>
        <v>C41</v>
      </c>
      <c r="P235" s="409"/>
      <c r="Q235" s="409"/>
      <c r="R235" s="409"/>
      <c r="S235" s="409"/>
      <c r="T235" s="409"/>
      <c r="U235" s="409"/>
      <c r="V235" s="409"/>
      <c r="W235" s="409"/>
      <c r="X235" s="409"/>
      <c r="Y235" s="409"/>
      <c r="Z235" s="409"/>
      <c r="AA235" s="409"/>
    </row>
    <row r="236" spans="1:27" ht="37.5" customHeight="1" x14ac:dyDescent="0.25">
      <c r="A236" s="494"/>
      <c r="B236" s="479"/>
      <c r="C236" s="183" t="str">
        <f>HYPERLINK("#'C42'!D5","C42")</f>
        <v>C42</v>
      </c>
      <c r="D236" s="456" t="s">
        <v>3009</v>
      </c>
      <c r="E236" s="457"/>
      <c r="F236" s="457"/>
      <c r="G236" s="457"/>
      <c r="H236" s="458"/>
      <c r="I236" s="141" t="s">
        <v>3018</v>
      </c>
      <c r="J236" s="143">
        <f t="shared" si="4"/>
        <v>0</v>
      </c>
      <c r="K236" s="142">
        <f>COUNTIFS('C42'!$B$5:$B$50,"C42",'C42'!$C$5:$C$50,$D$3)</f>
        <v>0</v>
      </c>
      <c r="L236" s="26"/>
      <c r="M236" s="26"/>
      <c r="N236" s="26"/>
      <c r="O236" s="131" t="str">
        <f>HYPERLINK("#'C42'!D5","C42")</f>
        <v>C42</v>
      </c>
      <c r="P236" s="409"/>
      <c r="Q236" s="409"/>
      <c r="R236" s="409"/>
      <c r="S236" s="409"/>
      <c r="T236" s="409"/>
      <c r="U236" s="409"/>
      <c r="V236" s="409"/>
      <c r="W236" s="409"/>
      <c r="X236" s="409"/>
      <c r="Y236" s="409"/>
      <c r="Z236" s="409"/>
      <c r="AA236" s="409"/>
    </row>
    <row r="237" spans="1:27" ht="36" customHeight="1" x14ac:dyDescent="0.25">
      <c r="A237" s="494"/>
      <c r="B237" s="479"/>
      <c r="C237" s="151" t="str">
        <f>HYPERLINK("#'C43'!D5","C43")</f>
        <v>C43</v>
      </c>
      <c r="D237" s="456" t="s">
        <v>3010</v>
      </c>
      <c r="E237" s="457"/>
      <c r="F237" s="457"/>
      <c r="G237" s="457"/>
      <c r="H237" s="458"/>
      <c r="I237" s="141" t="s">
        <v>3019</v>
      </c>
      <c r="J237" s="143">
        <f t="shared" si="4"/>
        <v>0</v>
      </c>
      <c r="K237" s="142">
        <f>COUNTIFS('C43'!$B$5:$B$50,"C43",'C43'!$C$5:$C$50,$D$3)</f>
        <v>0</v>
      </c>
      <c r="L237" s="26"/>
      <c r="M237" s="26"/>
      <c r="N237" s="26"/>
      <c r="O237" s="131" t="str">
        <f>HYPERLINK("#'C43'!D5","C43")</f>
        <v>C43</v>
      </c>
      <c r="P237" s="409"/>
      <c r="Q237" s="409"/>
      <c r="R237" s="409"/>
      <c r="S237" s="409"/>
      <c r="T237" s="409"/>
      <c r="U237" s="409"/>
      <c r="V237" s="409"/>
      <c r="W237" s="409"/>
      <c r="X237" s="409"/>
      <c r="Y237" s="409"/>
      <c r="Z237" s="409"/>
      <c r="AA237" s="409"/>
    </row>
    <row r="238" spans="1:27" ht="30" customHeight="1" x14ac:dyDescent="0.25">
      <c r="A238" s="494"/>
      <c r="B238" s="479"/>
      <c r="C238" s="183" t="str">
        <f>HYPERLINK("#'C44'!D5","C44")</f>
        <v>C44</v>
      </c>
      <c r="D238" s="456" t="s">
        <v>3011</v>
      </c>
      <c r="E238" s="457"/>
      <c r="F238" s="457"/>
      <c r="G238" s="457"/>
      <c r="H238" s="458"/>
      <c r="I238" s="141" t="s">
        <v>3020</v>
      </c>
      <c r="J238" s="143">
        <f t="shared" si="4"/>
        <v>0</v>
      </c>
      <c r="K238" s="142">
        <f>COUNTIFS('C44'!$B$5:$B$50,"C44",'C44'!$C$5:$C$50,$D$3)</f>
        <v>0</v>
      </c>
      <c r="L238" s="26"/>
      <c r="M238" s="26"/>
      <c r="N238" s="26"/>
      <c r="O238" s="131" t="str">
        <f>HYPERLINK("#'C44'!D5","C44")</f>
        <v>C44</v>
      </c>
      <c r="P238" s="409"/>
      <c r="Q238" s="409"/>
      <c r="R238" s="409"/>
      <c r="S238" s="409"/>
      <c r="T238" s="409"/>
      <c r="U238" s="409"/>
      <c r="V238" s="409"/>
      <c r="W238" s="409"/>
      <c r="X238" s="409"/>
      <c r="Y238" s="409"/>
      <c r="Z238" s="409"/>
      <c r="AA238" s="409"/>
    </row>
    <row r="239" spans="1:27" ht="30" customHeight="1" x14ac:dyDescent="0.25">
      <c r="A239" s="494"/>
      <c r="B239" s="479"/>
      <c r="C239" s="151" t="str">
        <f>HYPERLINK("#'C45'!D5","C45")</f>
        <v>C45</v>
      </c>
      <c r="D239" s="456" t="s">
        <v>3012</v>
      </c>
      <c r="E239" s="457"/>
      <c r="F239" s="457"/>
      <c r="G239" s="457"/>
      <c r="H239" s="458"/>
      <c r="I239" s="141" t="s">
        <v>45</v>
      </c>
      <c r="J239" s="143">
        <f t="shared" si="4"/>
        <v>0</v>
      </c>
      <c r="K239" s="142">
        <f>COUNTIFS('C45'!$B$5:$B$50,"C45",'C45'!$C$5:$C$50,$D$3)</f>
        <v>0</v>
      </c>
      <c r="L239" s="26"/>
      <c r="M239" s="26"/>
      <c r="N239" s="26"/>
      <c r="O239" s="131" t="str">
        <f>HYPERLINK("#'C45'!D5","C45")</f>
        <v>C45</v>
      </c>
      <c r="P239" s="409"/>
      <c r="Q239" s="409"/>
      <c r="R239" s="409"/>
      <c r="S239" s="409"/>
      <c r="T239" s="409"/>
      <c r="U239" s="409"/>
      <c r="V239" s="409"/>
      <c r="W239" s="409"/>
      <c r="X239" s="409"/>
      <c r="Y239" s="409"/>
      <c r="Z239" s="409"/>
      <c r="AA239" s="409"/>
    </row>
    <row r="240" spans="1:27" ht="30" customHeight="1" x14ac:dyDescent="0.25">
      <c r="A240" s="494"/>
      <c r="B240" s="479"/>
      <c r="C240" s="183" t="str">
        <f>HYPERLINK("#'C46'!D5","C46")</f>
        <v>C46</v>
      </c>
      <c r="D240" s="456" t="s">
        <v>1378</v>
      </c>
      <c r="E240" s="457"/>
      <c r="F240" s="457"/>
      <c r="G240" s="457"/>
      <c r="H240" s="458"/>
      <c r="I240" s="141" t="s">
        <v>2663</v>
      </c>
      <c r="J240" s="143">
        <f t="shared" si="4"/>
        <v>0</v>
      </c>
      <c r="K240" s="142">
        <f>COUNTIFS('C46'!$B$5:$B$50,"C46",'C46'!$C$5:$C$50,$D$3)</f>
        <v>0</v>
      </c>
      <c r="L240" s="26"/>
      <c r="M240" s="26"/>
      <c r="N240" s="26"/>
      <c r="O240" s="131" t="str">
        <f>HYPERLINK("#'C46'!D5","C46")</f>
        <v>C46</v>
      </c>
      <c r="P240" s="409"/>
      <c r="Q240" s="409"/>
      <c r="R240" s="409"/>
      <c r="S240" s="409"/>
      <c r="T240" s="409"/>
      <c r="U240" s="409"/>
      <c r="V240" s="409"/>
      <c r="W240" s="409"/>
      <c r="X240" s="409"/>
      <c r="Y240" s="409"/>
      <c r="Z240" s="409"/>
      <c r="AA240" s="409"/>
    </row>
    <row r="241" spans="1:27" ht="30" customHeight="1" x14ac:dyDescent="0.25">
      <c r="A241" s="494"/>
      <c r="B241" s="479"/>
      <c r="C241" s="151" t="str">
        <f>HYPERLINK("#'C47'!D5","C47")</f>
        <v>C47</v>
      </c>
      <c r="D241" s="456" t="s">
        <v>1379</v>
      </c>
      <c r="E241" s="457"/>
      <c r="F241" s="457"/>
      <c r="G241" s="457"/>
      <c r="H241" s="458"/>
      <c r="I241" s="141" t="s">
        <v>45</v>
      </c>
      <c r="J241" s="143">
        <f>LEFT(I241,2)*K241</f>
        <v>0</v>
      </c>
      <c r="K241" s="142">
        <f>COUNTIFS('C47'!$B$5:$B$50,"C47",'C47'!$C$5:$C$50,$D$3)</f>
        <v>0</v>
      </c>
      <c r="L241" s="26"/>
      <c r="M241" s="26"/>
      <c r="N241" s="26"/>
      <c r="O241" s="131" t="str">
        <f>HYPERLINK("#'C47'!D5","C47")</f>
        <v>C47</v>
      </c>
      <c r="P241" s="409"/>
      <c r="Q241" s="409"/>
      <c r="R241" s="409"/>
      <c r="S241" s="409"/>
      <c r="T241" s="409"/>
      <c r="U241" s="409"/>
      <c r="V241" s="409"/>
      <c r="W241" s="409"/>
      <c r="X241" s="409"/>
      <c r="Y241" s="409"/>
      <c r="Z241" s="409"/>
      <c r="AA241" s="409"/>
    </row>
    <row r="242" spans="1:27" ht="30" customHeight="1" x14ac:dyDescent="0.25">
      <c r="A242" s="494"/>
      <c r="B242" s="479"/>
      <c r="C242" s="183" t="str">
        <f>HYPERLINK("#'C48'!D5","C48")</f>
        <v>C48</v>
      </c>
      <c r="D242" s="456" t="s">
        <v>1380</v>
      </c>
      <c r="E242" s="457"/>
      <c r="F242" s="457"/>
      <c r="G242" s="457"/>
      <c r="H242" s="458"/>
      <c r="I242" s="141" t="s">
        <v>45</v>
      </c>
      <c r="J242" s="143">
        <f>LEFT(I242,2)*K242</f>
        <v>0</v>
      </c>
      <c r="K242" s="142">
        <f>COUNTIFS('C48'!$B$5:$B$50,"C48",'C48'!$C$5:$C$50,$D$3)</f>
        <v>0</v>
      </c>
      <c r="L242" s="26"/>
      <c r="M242" s="26"/>
      <c r="N242" s="26"/>
      <c r="O242" s="131" t="str">
        <f>HYPERLINK("#'C48'!D5","C48")</f>
        <v>C48</v>
      </c>
      <c r="P242" s="409"/>
      <c r="Q242" s="409"/>
      <c r="R242" s="409"/>
      <c r="S242" s="409"/>
      <c r="T242" s="409"/>
      <c r="U242" s="409"/>
      <c r="V242" s="409"/>
      <c r="W242" s="409"/>
      <c r="X242" s="409"/>
      <c r="Y242" s="409"/>
      <c r="Z242" s="409"/>
      <c r="AA242" s="409"/>
    </row>
    <row r="243" spans="1:27" ht="92.25" customHeight="1" x14ac:dyDescent="0.25">
      <c r="A243" s="494"/>
      <c r="B243" s="479"/>
      <c r="C243" s="151" t="str">
        <f>HYPERLINK("#'C49'!D5","C49")</f>
        <v>C49</v>
      </c>
      <c r="D243" s="433" t="s">
        <v>3028</v>
      </c>
      <c r="E243" s="434"/>
      <c r="F243" s="434"/>
      <c r="G243" s="434"/>
      <c r="H243" s="435"/>
      <c r="I243" s="141" t="s">
        <v>2956</v>
      </c>
      <c r="J243" s="143">
        <f>LEFT(I243,2)*K243</f>
        <v>0</v>
      </c>
      <c r="K243" s="142">
        <f>COUNTIFS('C49'!$B$5:$B$50,"C49",'C49'!$C$5:$C$50,$D$3)</f>
        <v>0</v>
      </c>
      <c r="L243" s="26"/>
      <c r="M243" s="26"/>
      <c r="N243" s="26"/>
      <c r="O243" s="131" t="str">
        <f>HYPERLINK("#'C49'!D5","C49")</f>
        <v>C49</v>
      </c>
      <c r="P243" s="409"/>
      <c r="Q243" s="409"/>
      <c r="R243" s="409"/>
      <c r="S243" s="409"/>
      <c r="T243" s="409"/>
      <c r="U243" s="409"/>
      <c r="V243" s="409"/>
      <c r="W243" s="409"/>
      <c r="X243" s="409"/>
      <c r="Y243" s="409"/>
      <c r="Z243" s="409"/>
      <c r="AA243" s="409"/>
    </row>
    <row r="244" spans="1:27" ht="22.5" customHeight="1" x14ac:dyDescent="0.25">
      <c r="A244" s="311" t="s">
        <v>3021</v>
      </c>
      <c r="B244" s="312"/>
      <c r="C244" s="312"/>
      <c r="D244" s="312"/>
      <c r="E244" s="312"/>
      <c r="F244" s="312"/>
      <c r="G244" s="312"/>
      <c r="H244" s="312"/>
      <c r="I244" s="313"/>
      <c r="J244" s="152">
        <f>SUM(J126:J243)</f>
        <v>0</v>
      </c>
      <c r="O244" s="24"/>
      <c r="P244" s="24"/>
      <c r="Q244" s="24"/>
      <c r="R244" s="24"/>
      <c r="S244" s="24"/>
      <c r="T244" s="24"/>
      <c r="U244" s="24"/>
      <c r="V244" s="24"/>
      <c r="W244" s="24"/>
      <c r="X244" s="24"/>
      <c r="Y244" s="24"/>
      <c r="Z244" s="24"/>
      <c r="AA244" s="24"/>
    </row>
    <row r="245" spans="1:27" ht="39" customHeight="1" x14ac:dyDescent="0.2">
      <c r="A245" s="487" t="s">
        <v>9</v>
      </c>
      <c r="B245" s="487"/>
      <c r="C245" s="487"/>
      <c r="D245" s="487"/>
      <c r="E245" s="488" t="s">
        <v>588</v>
      </c>
      <c r="F245" s="488"/>
      <c r="G245" s="488" t="s">
        <v>591</v>
      </c>
      <c r="H245" s="488"/>
      <c r="I245" s="28"/>
      <c r="J245" s="28"/>
      <c r="K245" s="28"/>
      <c r="L245" s="28"/>
      <c r="M245" s="28"/>
      <c r="N245" s="28"/>
      <c r="O245" s="24"/>
      <c r="P245" s="24"/>
      <c r="Q245" s="24"/>
      <c r="R245" s="24"/>
      <c r="S245" s="24"/>
      <c r="T245" s="24"/>
      <c r="U245" s="24"/>
      <c r="V245" s="24"/>
      <c r="W245" s="24"/>
      <c r="X245" s="24"/>
      <c r="Y245" s="24"/>
      <c r="Z245" s="24"/>
      <c r="AA245" s="24"/>
    </row>
    <row r="246" spans="1:27" ht="35.25" customHeight="1" x14ac:dyDescent="0.25">
      <c r="A246" s="495">
        <f>$D$3</f>
        <v>0</v>
      </c>
      <c r="B246" s="495"/>
      <c r="C246" s="495"/>
      <c r="D246" s="495"/>
      <c r="E246" s="21"/>
      <c r="F246" s="21"/>
      <c r="G246" s="21"/>
      <c r="H246" s="21"/>
      <c r="I246" s="28"/>
      <c r="J246" s="28"/>
      <c r="K246" s="28"/>
      <c r="L246" s="28"/>
      <c r="M246" s="28"/>
      <c r="N246" s="28"/>
      <c r="O246" s="24"/>
      <c r="P246" s="24"/>
      <c r="Q246" s="24"/>
      <c r="R246" s="24"/>
      <c r="S246" s="24"/>
      <c r="T246" s="24"/>
      <c r="U246" s="24"/>
      <c r="V246" s="24"/>
      <c r="W246" s="24"/>
      <c r="X246" s="24"/>
      <c r="Y246" s="24"/>
      <c r="Z246" s="24"/>
      <c r="AA246" s="24"/>
    </row>
    <row r="247" spans="1:27" ht="52.5" customHeight="1" x14ac:dyDescent="0.2">
      <c r="A247" s="447" t="s">
        <v>590</v>
      </c>
      <c r="B247" s="447"/>
      <c r="C247" s="447"/>
      <c r="D247" s="447"/>
      <c r="E247" s="447" t="s">
        <v>589</v>
      </c>
      <c r="F247" s="447"/>
      <c r="G247" s="447" t="s">
        <v>589</v>
      </c>
      <c r="H247" s="447"/>
      <c r="I247" s="402"/>
      <c r="J247" s="402"/>
      <c r="K247" s="402"/>
      <c r="L247" s="402"/>
      <c r="M247" s="402"/>
      <c r="N247" s="402"/>
      <c r="O247" s="608" t="s">
        <v>2369</v>
      </c>
      <c r="P247" s="608"/>
      <c r="Q247" s="608"/>
      <c r="R247" s="608"/>
      <c r="S247" s="608"/>
      <c r="T247" s="608"/>
      <c r="U247" s="608"/>
      <c r="V247" s="608"/>
      <c r="W247" s="608"/>
      <c r="X247" s="608"/>
      <c r="Y247" s="608"/>
      <c r="Z247" s="608"/>
      <c r="AA247" s="608"/>
    </row>
    <row r="248" spans="1:27" ht="47.25" customHeight="1" x14ac:dyDescent="0.25">
      <c r="A248" s="316" t="s">
        <v>2406</v>
      </c>
      <c r="B248" s="316"/>
      <c r="C248" s="316"/>
      <c r="D248" s="316"/>
      <c r="E248" s="317" t="s">
        <v>2407</v>
      </c>
      <c r="F248" s="317"/>
      <c r="G248" s="317"/>
      <c r="H248" s="317"/>
      <c r="I248" s="317"/>
      <c r="J248" s="317"/>
      <c r="K248" s="317"/>
      <c r="L248" s="317"/>
      <c r="M248" s="317"/>
      <c r="N248" s="317"/>
      <c r="O248" s="645" t="s">
        <v>2300</v>
      </c>
      <c r="P248" s="645"/>
      <c r="Q248" s="645"/>
      <c r="R248" s="645"/>
      <c r="S248" s="645"/>
      <c r="T248" s="645"/>
      <c r="U248" s="645"/>
      <c r="V248" s="645"/>
      <c r="W248" s="645"/>
      <c r="X248" s="645"/>
      <c r="Y248" s="644" t="s">
        <v>1801</v>
      </c>
      <c r="Z248" s="137" t="s">
        <v>556</v>
      </c>
      <c r="AA248" s="27">
        <f>K2</f>
        <v>0</v>
      </c>
    </row>
    <row r="249" spans="1:27" x14ac:dyDescent="0.25">
      <c r="A249" s="342" t="s">
        <v>1388</v>
      </c>
      <c r="B249" s="342"/>
      <c r="C249" s="343"/>
      <c r="D249" s="427">
        <f>D2</f>
        <v>0</v>
      </c>
      <c r="E249" s="428"/>
      <c r="F249" s="428"/>
      <c r="G249" s="428"/>
      <c r="H249" s="429"/>
      <c r="I249" s="309" t="s">
        <v>1801</v>
      </c>
      <c r="J249" s="305" t="s">
        <v>556</v>
      </c>
      <c r="K249" s="307">
        <f>K2</f>
        <v>0</v>
      </c>
      <c r="L249" s="137" t="s">
        <v>6</v>
      </c>
      <c r="M249" s="27">
        <f>M2</f>
        <v>0</v>
      </c>
      <c r="N249" s="29"/>
      <c r="O249" s="419" t="s">
        <v>1388</v>
      </c>
      <c r="P249" s="420"/>
      <c r="Q249" s="421"/>
      <c r="R249" s="625">
        <f>D2</f>
        <v>0</v>
      </c>
      <c r="S249" s="625"/>
      <c r="T249" s="625"/>
      <c r="U249" s="625"/>
      <c r="V249" s="625"/>
      <c r="W249" s="625"/>
      <c r="X249" s="625"/>
      <c r="Y249" s="644"/>
      <c r="Z249" s="137" t="s">
        <v>6</v>
      </c>
      <c r="AA249" s="27">
        <f>M2</f>
        <v>0</v>
      </c>
    </row>
    <row r="250" spans="1:27" x14ac:dyDescent="0.25">
      <c r="A250" s="340" t="s">
        <v>2408</v>
      </c>
      <c r="B250" s="340"/>
      <c r="C250" s="341"/>
      <c r="D250" s="427">
        <f>D3</f>
        <v>0</v>
      </c>
      <c r="E250" s="428"/>
      <c r="F250" s="428"/>
      <c r="G250" s="428"/>
      <c r="H250" s="429"/>
      <c r="I250" s="310"/>
      <c r="J250" s="306"/>
      <c r="K250" s="308"/>
      <c r="L250" s="137" t="s">
        <v>7</v>
      </c>
      <c r="M250" s="27">
        <f>M3</f>
        <v>0</v>
      </c>
      <c r="N250" s="29"/>
      <c r="O250" s="422" t="s">
        <v>5</v>
      </c>
      <c r="P250" s="423"/>
      <c r="Q250" s="424"/>
      <c r="R250" s="624">
        <f>D3</f>
        <v>0</v>
      </c>
      <c r="S250" s="625"/>
      <c r="T250" s="625"/>
      <c r="U250" s="625"/>
      <c r="V250" s="625"/>
      <c r="W250" s="625"/>
      <c r="X250" s="625"/>
      <c r="Y250" s="644"/>
      <c r="Z250" s="137" t="s">
        <v>7</v>
      </c>
      <c r="AA250" s="27">
        <f>M3</f>
        <v>0</v>
      </c>
    </row>
    <row r="251" spans="1:27" ht="15.75" customHeight="1" x14ac:dyDescent="0.25">
      <c r="A251" s="486" t="s">
        <v>2664</v>
      </c>
      <c r="B251" s="486"/>
      <c r="C251" s="490" t="s">
        <v>3006</v>
      </c>
      <c r="D251" s="491"/>
      <c r="E251" s="491"/>
      <c r="F251" s="491"/>
      <c r="G251" s="491"/>
      <c r="H251" s="492"/>
      <c r="I251" s="439" t="s">
        <v>14</v>
      </c>
      <c r="J251" s="440"/>
      <c r="K251" s="573" t="s">
        <v>555</v>
      </c>
      <c r="L251" s="26"/>
      <c r="M251" s="26"/>
      <c r="N251" s="26"/>
      <c r="O251" s="626" t="s">
        <v>2374</v>
      </c>
      <c r="P251" s="629" t="s">
        <v>22</v>
      </c>
      <c r="Q251" s="630"/>
      <c r="R251" s="630"/>
      <c r="S251" s="630"/>
      <c r="T251" s="630"/>
      <c r="U251" s="630"/>
      <c r="V251" s="630"/>
      <c r="W251" s="630"/>
      <c r="X251" s="630"/>
      <c r="Y251" s="630"/>
      <c r="Z251" s="630"/>
      <c r="AA251" s="631"/>
    </row>
    <row r="252" spans="1:27" ht="15.75" customHeight="1" x14ac:dyDescent="0.25">
      <c r="A252" s="486"/>
      <c r="B252" s="486"/>
      <c r="C252" s="448" t="s">
        <v>2412</v>
      </c>
      <c r="D252" s="449"/>
      <c r="E252" s="449"/>
      <c r="F252" s="449"/>
      <c r="G252" s="449"/>
      <c r="H252" s="450"/>
      <c r="I252" s="444" t="s">
        <v>16</v>
      </c>
      <c r="J252" s="444" t="s">
        <v>15</v>
      </c>
      <c r="K252" s="574"/>
      <c r="L252" s="26"/>
      <c r="M252" s="26"/>
      <c r="N252" s="26"/>
      <c r="O252" s="627"/>
      <c r="P252" s="632" t="s">
        <v>1806</v>
      </c>
      <c r="Q252" s="633"/>
      <c r="R252" s="633"/>
      <c r="S252" s="633"/>
      <c r="T252" s="633"/>
      <c r="U252" s="633"/>
      <c r="V252" s="633"/>
      <c r="W252" s="633"/>
      <c r="X252" s="633"/>
      <c r="Y252" s="633"/>
      <c r="Z252" s="633"/>
      <c r="AA252" s="634"/>
    </row>
    <row r="253" spans="1:27" ht="15.75" customHeight="1" x14ac:dyDescent="0.25">
      <c r="A253" s="486"/>
      <c r="B253" s="486"/>
      <c r="C253" s="483" t="s">
        <v>2410</v>
      </c>
      <c r="D253" s="484"/>
      <c r="E253" s="484"/>
      <c r="F253" s="484"/>
      <c r="G253" s="484"/>
      <c r="H253" s="485"/>
      <c r="I253" s="445"/>
      <c r="J253" s="445"/>
      <c r="K253" s="575"/>
      <c r="L253" s="26"/>
      <c r="M253" s="26"/>
      <c r="N253" s="26"/>
      <c r="O253" s="628"/>
      <c r="P253" s="635" t="s">
        <v>1804</v>
      </c>
      <c r="Q253" s="636"/>
      <c r="R253" s="636"/>
      <c r="S253" s="636"/>
      <c r="T253" s="636"/>
      <c r="U253" s="636"/>
      <c r="V253" s="636"/>
      <c r="W253" s="636"/>
      <c r="X253" s="636"/>
      <c r="Y253" s="636"/>
      <c r="Z253" s="636"/>
      <c r="AA253" s="637"/>
    </row>
    <row r="254" spans="1:27" ht="27.75" customHeight="1" x14ac:dyDescent="0.25">
      <c r="A254" s="621">
        <v>1</v>
      </c>
      <c r="B254" s="460" t="s">
        <v>1961</v>
      </c>
      <c r="C254" s="183" t="str">
        <f>HYPERLINK("#'D1'!D5","D1")</f>
        <v>D1</v>
      </c>
      <c r="D254" s="433" t="s">
        <v>40</v>
      </c>
      <c r="E254" s="434"/>
      <c r="F254" s="434"/>
      <c r="G254" s="434"/>
      <c r="H254" s="435"/>
      <c r="I254" s="248">
        <v>1</v>
      </c>
      <c r="J254" s="143">
        <f t="shared" ref="J254:J255" si="5">IF(K254&gt;=1,I254,0)</f>
        <v>0</v>
      </c>
      <c r="K254" s="142">
        <f>COUNTIFS('D1'!$B$5:$B$50,"D1",'D1'!$C$5:$C$50,$D$3)</f>
        <v>0</v>
      </c>
      <c r="L254" s="26"/>
      <c r="M254" s="26"/>
      <c r="N254" s="26"/>
      <c r="O254" s="133" t="s">
        <v>1880</v>
      </c>
      <c r="P254" s="360"/>
      <c r="Q254" s="360"/>
      <c r="R254" s="360"/>
      <c r="S254" s="360"/>
      <c r="T254" s="360"/>
      <c r="U254" s="360"/>
      <c r="V254" s="360"/>
      <c r="W254" s="360"/>
      <c r="X254" s="360"/>
      <c r="Y254" s="360"/>
      <c r="Z254" s="360"/>
      <c r="AA254" s="360"/>
    </row>
    <row r="255" spans="1:27" ht="27.75" customHeight="1" x14ac:dyDescent="0.25">
      <c r="A255" s="622"/>
      <c r="B255" s="461"/>
      <c r="C255" s="183" t="str">
        <f>HYPERLINK("#'D2'!D5","D2")</f>
        <v>D2</v>
      </c>
      <c r="D255" s="433" t="s">
        <v>35</v>
      </c>
      <c r="E255" s="434"/>
      <c r="F255" s="434"/>
      <c r="G255" s="434"/>
      <c r="H255" s="435"/>
      <c r="I255" s="206">
        <v>1</v>
      </c>
      <c r="J255" s="143">
        <f t="shared" si="5"/>
        <v>0</v>
      </c>
      <c r="K255" s="142">
        <f>COUNTIFS('D2'!$B$5:$B$50,"D2",'D2'!$C$5:$C$50,$D$3)</f>
        <v>0</v>
      </c>
      <c r="L255" s="26"/>
      <c r="M255" s="26"/>
      <c r="N255" s="26"/>
      <c r="O255" s="133" t="s">
        <v>1881</v>
      </c>
      <c r="P255" s="360"/>
      <c r="Q255" s="360"/>
      <c r="R255" s="360"/>
      <c r="S255" s="360"/>
      <c r="T255" s="360"/>
      <c r="U255" s="360"/>
      <c r="V255" s="360"/>
      <c r="W255" s="360"/>
      <c r="X255" s="360"/>
      <c r="Y255" s="360"/>
      <c r="Z255" s="360"/>
      <c r="AA255" s="360"/>
    </row>
    <row r="256" spans="1:27" ht="28.5" customHeight="1" x14ac:dyDescent="0.25">
      <c r="A256" s="622"/>
      <c r="B256" s="461"/>
      <c r="C256" s="183" t="str">
        <f>HYPERLINK("#'D3'!D5","D3")</f>
        <v>D3</v>
      </c>
      <c r="D256" s="433" t="s">
        <v>2991</v>
      </c>
      <c r="E256" s="434"/>
      <c r="F256" s="434"/>
      <c r="G256" s="434"/>
      <c r="H256" s="435"/>
      <c r="I256" s="206">
        <v>1</v>
      </c>
      <c r="J256" s="143">
        <f>IF(K256&gt;=1,I256,0)</f>
        <v>0</v>
      </c>
      <c r="K256" s="142">
        <f>COUNTIFS('D3'!$B$5:$B$50,"D3",'D3'!$C$5:$C$50,$D$3)</f>
        <v>0</v>
      </c>
      <c r="L256" s="26"/>
      <c r="M256" s="26"/>
      <c r="N256" s="26"/>
      <c r="O256" s="133" t="s">
        <v>1882</v>
      </c>
      <c r="P256" s="360"/>
      <c r="Q256" s="360"/>
      <c r="R256" s="360"/>
      <c r="S256" s="360"/>
      <c r="T256" s="360"/>
      <c r="U256" s="360"/>
      <c r="V256" s="360"/>
      <c r="W256" s="360"/>
      <c r="X256" s="360"/>
      <c r="Y256" s="360"/>
      <c r="Z256" s="360"/>
      <c r="AA256" s="360"/>
    </row>
    <row r="257" spans="1:27" ht="15.75" customHeight="1" x14ac:dyDescent="0.25">
      <c r="A257" s="622"/>
      <c r="B257" s="461"/>
      <c r="C257" s="183" t="str">
        <f>HYPERLINK("#'D4'!D5","D4")</f>
        <v>D4</v>
      </c>
      <c r="D257" s="433" t="s">
        <v>1900</v>
      </c>
      <c r="E257" s="434"/>
      <c r="F257" s="434"/>
      <c r="G257" s="434"/>
      <c r="H257" s="435"/>
      <c r="I257" s="206">
        <v>1</v>
      </c>
      <c r="J257" s="143">
        <f t="shared" ref="J257" si="6">IF(K257&gt;=1,I257,0)</f>
        <v>0</v>
      </c>
      <c r="K257" s="142">
        <f>COUNTIFS('D4'!$B$5:$B$50,"D4",'D4'!$C$5:$C$50,$D$3)</f>
        <v>0</v>
      </c>
      <c r="L257" s="26"/>
      <c r="M257" s="26"/>
      <c r="N257" s="26"/>
      <c r="O257" s="133" t="s">
        <v>1883</v>
      </c>
      <c r="P257" s="360"/>
      <c r="Q257" s="360"/>
      <c r="R257" s="360"/>
      <c r="S257" s="360"/>
      <c r="T257" s="360"/>
      <c r="U257" s="360"/>
      <c r="V257" s="360"/>
      <c r="W257" s="360"/>
      <c r="X257" s="360"/>
      <c r="Y257" s="360"/>
      <c r="Z257" s="360"/>
      <c r="AA257" s="360"/>
    </row>
    <row r="258" spans="1:27" ht="27.75" customHeight="1" x14ac:dyDescent="0.25">
      <c r="A258" s="622"/>
      <c r="B258" s="461"/>
      <c r="C258" s="183" t="str">
        <f>HYPERLINK("#'D5'!D5","D5")</f>
        <v>D5</v>
      </c>
      <c r="D258" s="433" t="s">
        <v>2992</v>
      </c>
      <c r="E258" s="434"/>
      <c r="F258" s="434"/>
      <c r="G258" s="434"/>
      <c r="H258" s="435"/>
      <c r="I258" s="206" t="s">
        <v>1910</v>
      </c>
      <c r="J258" s="143">
        <f t="shared" ref="J258:J259" si="7">IF(K258&gt;=1,LEFT(I258,1)*K258,0)</f>
        <v>0</v>
      </c>
      <c r="K258" s="142">
        <f>COUNTIFS('D5'!$B$5:$B$50,"D5",'D5'!$C$5:$C$50,$D$3)</f>
        <v>0</v>
      </c>
      <c r="L258" s="26"/>
      <c r="M258" s="26"/>
      <c r="N258" s="26"/>
      <c r="O258" s="133" t="s">
        <v>1884</v>
      </c>
      <c r="P258" s="360"/>
      <c r="Q258" s="360"/>
      <c r="R258" s="360"/>
      <c r="S258" s="360"/>
      <c r="T258" s="360"/>
      <c r="U258" s="360"/>
      <c r="V258" s="360"/>
      <c r="W258" s="360"/>
      <c r="X258" s="360"/>
      <c r="Y258" s="360"/>
      <c r="Z258" s="360"/>
      <c r="AA258" s="360"/>
    </row>
    <row r="259" spans="1:27" ht="56.25" hidden="1" customHeight="1" x14ac:dyDescent="0.25">
      <c r="A259" s="623"/>
      <c r="B259" s="462"/>
      <c r="C259" s="183" t="str">
        <f>HYPERLINK("#'D6'!D5","D6")</f>
        <v>D6</v>
      </c>
      <c r="D259" s="433" t="s">
        <v>2993</v>
      </c>
      <c r="E259" s="434"/>
      <c r="F259" s="434"/>
      <c r="G259" s="434"/>
      <c r="H259" s="435"/>
      <c r="I259" s="206" t="s">
        <v>2958</v>
      </c>
      <c r="J259" s="143">
        <f t="shared" si="7"/>
        <v>0</v>
      </c>
      <c r="K259" s="142">
        <f>COUNTIFS('D6'!$B$5:$B$50,"D6",'D6'!$C$5:$C$50,$D$3)</f>
        <v>0</v>
      </c>
      <c r="L259" s="26"/>
      <c r="M259" s="26"/>
      <c r="N259" s="26"/>
      <c r="O259" s="133" t="s">
        <v>1885</v>
      </c>
      <c r="P259" s="360"/>
      <c r="Q259" s="360"/>
      <c r="R259" s="360"/>
      <c r="S259" s="360"/>
      <c r="T259" s="360"/>
      <c r="U259" s="360"/>
      <c r="V259" s="360"/>
      <c r="W259" s="360"/>
      <c r="X259" s="360"/>
      <c r="Y259" s="360"/>
      <c r="Z259" s="360"/>
      <c r="AA259" s="360"/>
    </row>
    <row r="260" spans="1:27" ht="15" customHeight="1" x14ac:dyDescent="0.25">
      <c r="A260" s="463">
        <v>2</v>
      </c>
      <c r="B260" s="460" t="s">
        <v>1390</v>
      </c>
      <c r="C260" s="285" t="str">
        <f>HYPERLINK("#'D7'!D5","D6")</f>
        <v>D6</v>
      </c>
      <c r="D260" s="436" t="s">
        <v>1898</v>
      </c>
      <c r="E260" s="437"/>
      <c r="F260" s="437"/>
      <c r="G260" s="437"/>
      <c r="H260" s="438"/>
      <c r="I260" s="250">
        <v>1</v>
      </c>
      <c r="J260" s="143">
        <f>IF(K260&gt;=1,I260,0)</f>
        <v>0</v>
      </c>
      <c r="K260" s="142">
        <f>COUNTIFS('D7'!$B$5:$B$50,"D7",'D7'!$C$5:$C$50,$D$3)</f>
        <v>0</v>
      </c>
      <c r="L260" s="26"/>
      <c r="M260" s="26"/>
      <c r="N260" s="26"/>
      <c r="O260" s="133" t="s">
        <v>1886</v>
      </c>
      <c r="P260" s="360"/>
      <c r="Q260" s="360"/>
      <c r="R260" s="360"/>
      <c r="S260" s="360"/>
      <c r="T260" s="360"/>
      <c r="U260" s="360"/>
      <c r="V260" s="360"/>
      <c r="W260" s="360"/>
      <c r="X260" s="360"/>
      <c r="Y260" s="360"/>
      <c r="Z260" s="360"/>
      <c r="AA260" s="360"/>
    </row>
    <row r="261" spans="1:27" ht="14.25" customHeight="1" x14ac:dyDescent="0.25">
      <c r="A261" s="463"/>
      <c r="B261" s="461"/>
      <c r="C261" s="285" t="str">
        <f>HYPERLINK("#'D8'!D5","D7")</f>
        <v>D7</v>
      </c>
      <c r="D261" s="433" t="s">
        <v>1901</v>
      </c>
      <c r="E261" s="434"/>
      <c r="F261" s="434"/>
      <c r="G261" s="434"/>
      <c r="H261" s="435"/>
      <c r="I261" s="206">
        <v>1</v>
      </c>
      <c r="J261" s="143">
        <f>IF(K261&gt;=1,I261,0)</f>
        <v>0</v>
      </c>
      <c r="K261" s="142">
        <f>COUNTIFS('D8'!$B$5:$B$50,"D8",'D8'!$C$5:$C$50,$D$3)</f>
        <v>0</v>
      </c>
      <c r="L261" s="26"/>
      <c r="M261" s="26"/>
      <c r="N261" s="26"/>
      <c r="O261" s="133" t="s">
        <v>1887</v>
      </c>
      <c r="P261" s="360"/>
      <c r="Q261" s="360"/>
      <c r="R261" s="360"/>
      <c r="S261" s="360"/>
      <c r="T261" s="360"/>
      <c r="U261" s="360"/>
      <c r="V261" s="360"/>
      <c r="W261" s="360"/>
      <c r="X261" s="360"/>
      <c r="Y261" s="360"/>
      <c r="Z261" s="360"/>
      <c r="AA261" s="360"/>
    </row>
    <row r="262" spans="1:27" ht="27.75" customHeight="1" x14ac:dyDescent="0.25">
      <c r="A262" s="463"/>
      <c r="B262" s="461"/>
      <c r="C262" s="285" t="str">
        <f>HYPERLINK("#'D9'!D5","D8")</f>
        <v>D8</v>
      </c>
      <c r="D262" s="433" t="s">
        <v>1911</v>
      </c>
      <c r="E262" s="434"/>
      <c r="F262" s="434"/>
      <c r="G262" s="434"/>
      <c r="H262" s="435"/>
      <c r="I262" s="206">
        <v>1</v>
      </c>
      <c r="J262" s="143">
        <f>IF(K262&gt;=1,I262,0)</f>
        <v>0</v>
      </c>
      <c r="K262" s="142">
        <f>COUNTIFS('D9'!$B$5:$B$50,"D9",'D9'!$C$5:$C$50,$D$3)</f>
        <v>0</v>
      </c>
      <c r="L262" s="26"/>
      <c r="M262" s="26"/>
      <c r="N262" s="26"/>
      <c r="O262" s="133" t="s">
        <v>1888</v>
      </c>
      <c r="P262" s="360"/>
      <c r="Q262" s="360"/>
      <c r="R262" s="360"/>
      <c r="S262" s="360"/>
      <c r="T262" s="360"/>
      <c r="U262" s="360"/>
      <c r="V262" s="360"/>
      <c r="W262" s="360"/>
      <c r="X262" s="360"/>
      <c r="Y262" s="360"/>
      <c r="Z262" s="360"/>
      <c r="AA262" s="360"/>
    </row>
    <row r="263" spans="1:27" ht="27.75" customHeight="1" x14ac:dyDescent="0.25">
      <c r="A263" s="463"/>
      <c r="B263" s="461"/>
      <c r="C263" s="285" t="str">
        <f>HYPERLINK("#'D10'!D5","D9")</f>
        <v>D9</v>
      </c>
      <c r="D263" s="433" t="s">
        <v>36</v>
      </c>
      <c r="E263" s="434"/>
      <c r="F263" s="434"/>
      <c r="G263" s="434"/>
      <c r="H263" s="435"/>
      <c r="I263" s="206">
        <v>1</v>
      </c>
      <c r="J263" s="143">
        <f>IF(K263&gt;=1,I263,0)</f>
        <v>0</v>
      </c>
      <c r="K263" s="142">
        <f>COUNTIFS('D10'!$B$5:$B$50,"D10",'D10'!$C$5:$C$50,$D$3)</f>
        <v>0</v>
      </c>
      <c r="L263" s="26"/>
      <c r="M263" s="26"/>
      <c r="N263" s="26"/>
      <c r="O263" s="133" t="s">
        <v>1889</v>
      </c>
      <c r="P263" s="360"/>
      <c r="Q263" s="360"/>
      <c r="R263" s="360"/>
      <c r="S263" s="360"/>
      <c r="T263" s="360"/>
      <c r="U263" s="360"/>
      <c r="V263" s="360"/>
      <c r="W263" s="360"/>
      <c r="X263" s="360"/>
      <c r="Y263" s="360"/>
      <c r="Z263" s="360"/>
      <c r="AA263" s="360"/>
    </row>
    <row r="264" spans="1:27" ht="27.75" customHeight="1" x14ac:dyDescent="0.25">
      <c r="A264" s="463"/>
      <c r="B264" s="461"/>
      <c r="C264" s="285" t="str">
        <f>HYPERLINK("#'D11'!D5","D10")</f>
        <v>D10</v>
      </c>
      <c r="D264" s="433" t="s">
        <v>2994</v>
      </c>
      <c r="E264" s="434"/>
      <c r="F264" s="434"/>
      <c r="G264" s="434"/>
      <c r="H264" s="435"/>
      <c r="I264" s="206" t="s">
        <v>1906</v>
      </c>
      <c r="J264" s="143">
        <f>IF(K264&gt;=1,LEFT(I264,2)*K264,0)</f>
        <v>0</v>
      </c>
      <c r="K264" s="142">
        <f>COUNTIFS('D11'!$B$5:$B$50,"D11",'D11'!$C$5:$C$50,$D$3)</f>
        <v>0</v>
      </c>
      <c r="L264" s="26"/>
      <c r="M264" s="26"/>
      <c r="N264" s="26"/>
      <c r="O264" s="133" t="s">
        <v>1814</v>
      </c>
      <c r="P264" s="360"/>
      <c r="Q264" s="360"/>
      <c r="R264" s="360"/>
      <c r="S264" s="360"/>
      <c r="T264" s="360"/>
      <c r="U264" s="360"/>
      <c r="V264" s="360"/>
      <c r="W264" s="360"/>
      <c r="X264" s="360"/>
      <c r="Y264" s="360"/>
      <c r="Z264" s="360"/>
      <c r="AA264" s="360"/>
    </row>
    <row r="265" spans="1:27" ht="27.75" customHeight="1" x14ac:dyDescent="0.25">
      <c r="A265" s="463"/>
      <c r="B265" s="462"/>
      <c r="C265" s="285" t="str">
        <f>HYPERLINK("#'D12'!D5","D11")</f>
        <v>D11</v>
      </c>
      <c r="D265" s="433" t="s">
        <v>2959</v>
      </c>
      <c r="E265" s="434"/>
      <c r="F265" s="434"/>
      <c r="G265" s="434"/>
      <c r="H265" s="435"/>
      <c r="I265" s="206" t="s">
        <v>1908</v>
      </c>
      <c r="J265" s="143">
        <f t="shared" ref="J265" si="8">IF(K265&gt;=1,LEFT(I265,1)*K265,0)</f>
        <v>0</v>
      </c>
      <c r="K265" s="142">
        <f>COUNTIFS('D12'!$B$5:$B$50,"D12",'D12'!$C$5:$C$50,$D$3)</f>
        <v>0</v>
      </c>
      <c r="L265" s="26"/>
      <c r="M265" s="26"/>
      <c r="N265" s="26"/>
      <c r="O265" s="133" t="s">
        <v>2276</v>
      </c>
      <c r="P265" s="360"/>
      <c r="Q265" s="360"/>
      <c r="R265" s="360"/>
      <c r="S265" s="360"/>
      <c r="T265" s="360"/>
      <c r="U265" s="360"/>
      <c r="V265" s="360"/>
      <c r="W265" s="360"/>
      <c r="X265" s="360"/>
      <c r="Y265" s="360"/>
      <c r="Z265" s="360"/>
      <c r="AA265" s="360"/>
    </row>
    <row r="266" spans="1:27" ht="24.75" customHeight="1" x14ac:dyDescent="0.25">
      <c r="A266" s="430" t="s">
        <v>3022</v>
      </c>
      <c r="B266" s="431"/>
      <c r="C266" s="431"/>
      <c r="D266" s="431"/>
      <c r="E266" s="431"/>
      <c r="F266" s="431"/>
      <c r="G266" s="431"/>
      <c r="H266" s="431"/>
      <c r="I266" s="432"/>
      <c r="J266" s="153">
        <f>SUM(J254:J265)</f>
        <v>0</v>
      </c>
      <c r="K266" s="30"/>
      <c r="L266" s="30"/>
      <c r="M266" s="30"/>
      <c r="N266" s="30"/>
    </row>
    <row r="267" spans="1:27" ht="46.5" customHeight="1" x14ac:dyDescent="0.25">
      <c r="A267" s="459" t="s">
        <v>9</v>
      </c>
      <c r="B267" s="459"/>
      <c r="C267" s="459"/>
      <c r="D267" s="459"/>
      <c r="E267" s="446" t="s">
        <v>588</v>
      </c>
      <c r="F267" s="446"/>
      <c r="G267" s="446" t="s">
        <v>591</v>
      </c>
      <c r="H267" s="446"/>
      <c r="I267" s="28"/>
      <c r="J267" s="28"/>
      <c r="K267" s="28"/>
      <c r="L267" s="28"/>
      <c r="M267" s="28"/>
      <c r="N267" s="28"/>
    </row>
    <row r="268" spans="1:27" ht="48" customHeight="1" x14ac:dyDescent="0.2">
      <c r="A268" s="447" t="s">
        <v>590</v>
      </c>
      <c r="B268" s="447"/>
      <c r="C268" s="447"/>
      <c r="D268" s="447"/>
      <c r="E268" s="447" t="s">
        <v>589</v>
      </c>
      <c r="F268" s="447"/>
      <c r="G268" s="447" t="s">
        <v>589</v>
      </c>
      <c r="H268" s="447"/>
      <c r="I268" s="402"/>
      <c r="J268" s="402"/>
      <c r="K268" s="402"/>
      <c r="L268" s="402"/>
      <c r="M268" s="402"/>
      <c r="N268" s="402"/>
      <c r="O268" s="608" t="s">
        <v>2370</v>
      </c>
      <c r="P268" s="608"/>
      <c r="Q268" s="608"/>
      <c r="R268" s="608"/>
      <c r="S268" s="608"/>
      <c r="T268" s="608"/>
      <c r="U268" s="608"/>
      <c r="V268" s="608"/>
      <c r="W268" s="608"/>
      <c r="X268" s="608"/>
      <c r="Y268" s="608"/>
      <c r="Z268" s="608"/>
      <c r="AA268" s="608"/>
    </row>
    <row r="269" spans="1:27" ht="15.75" hidden="1" customHeight="1" x14ac:dyDescent="0.25">
      <c r="A269" s="154" t="s">
        <v>1377</v>
      </c>
      <c r="B269" s="154"/>
      <c r="C269" s="154"/>
      <c r="D269" s="154"/>
      <c r="E269" s="454" t="s">
        <v>1583</v>
      </c>
      <c r="F269" s="454"/>
      <c r="G269" s="454"/>
      <c r="H269" s="455"/>
      <c r="I269" s="309" t="s">
        <v>1801</v>
      </c>
      <c r="J269" s="137" t="s">
        <v>556</v>
      </c>
      <c r="K269" s="27">
        <f>K2</f>
        <v>0</v>
      </c>
      <c r="L269" s="26"/>
      <c r="M269" s="26"/>
      <c r="N269" s="26"/>
    </row>
    <row r="270" spans="1:27" hidden="1" x14ac:dyDescent="0.25">
      <c r="A270" s="342" t="s">
        <v>1388</v>
      </c>
      <c r="B270" s="342"/>
      <c r="C270" s="343"/>
      <c r="D270" s="427">
        <f>D2</f>
        <v>0</v>
      </c>
      <c r="E270" s="428"/>
      <c r="F270" s="428"/>
      <c r="G270" s="428"/>
      <c r="H270" s="429"/>
      <c r="I270" s="357"/>
      <c r="J270" s="137" t="s">
        <v>6</v>
      </c>
      <c r="K270" s="27">
        <f>M2</f>
        <v>0</v>
      </c>
      <c r="L270" s="26"/>
      <c r="M270" s="26"/>
      <c r="N270" s="26"/>
    </row>
    <row r="271" spans="1:27" hidden="1" x14ac:dyDescent="0.25">
      <c r="A271" s="582" t="s">
        <v>5</v>
      </c>
      <c r="B271" s="582"/>
      <c r="C271" s="583"/>
      <c r="D271" s="427">
        <f>D3</f>
        <v>0</v>
      </c>
      <c r="E271" s="428"/>
      <c r="F271" s="428"/>
      <c r="G271" s="428"/>
      <c r="H271" s="429"/>
      <c r="I271" s="310"/>
      <c r="J271" s="137" t="s">
        <v>7</v>
      </c>
      <c r="K271" s="27">
        <f>M3</f>
        <v>0</v>
      </c>
      <c r="L271" s="26"/>
      <c r="M271" s="26"/>
      <c r="N271" s="26"/>
    </row>
    <row r="272" spans="1:27" hidden="1" x14ac:dyDescent="0.25">
      <c r="B272" s="155"/>
      <c r="F272" s="30"/>
      <c r="G272" s="30"/>
      <c r="H272" s="30"/>
      <c r="I272" s="28"/>
      <c r="J272" s="28"/>
    </row>
    <row r="273" spans="1:33" ht="42" hidden="1" customHeight="1" x14ac:dyDescent="0.25">
      <c r="D273" s="309" t="s">
        <v>23</v>
      </c>
      <c r="E273" s="442" t="s">
        <v>25</v>
      </c>
      <c r="F273" s="443"/>
      <c r="G273" s="442" t="s">
        <v>27</v>
      </c>
      <c r="H273" s="443"/>
      <c r="I273" s="156"/>
      <c r="J273" s="28"/>
      <c r="K273" s="28"/>
      <c r="L273" s="28"/>
      <c r="M273" s="28"/>
      <c r="N273" s="28"/>
    </row>
    <row r="274" spans="1:33" hidden="1" x14ac:dyDescent="0.25">
      <c r="D274" s="310"/>
      <c r="E274" s="143" t="s">
        <v>24</v>
      </c>
      <c r="F274" s="143" t="s">
        <v>26</v>
      </c>
      <c r="G274" s="143" t="s">
        <v>24</v>
      </c>
      <c r="H274" s="143" t="s">
        <v>26</v>
      </c>
      <c r="J274" s="157"/>
    </row>
    <row r="275" spans="1:33" ht="30" hidden="1" customHeight="1" x14ac:dyDescent="0.25">
      <c r="D275" s="158" t="s">
        <v>1799</v>
      </c>
      <c r="E275" s="142">
        <v>50</v>
      </c>
      <c r="F275" s="159">
        <f>100*(J17/E275)</f>
        <v>0</v>
      </c>
      <c r="G275" s="142">
        <v>100</v>
      </c>
      <c r="H275" s="160">
        <f>IF((J116+J244+J266)&gt;=100,((100/100)/1)*100,((J116+J244+J266)/100)*100)</f>
        <v>0</v>
      </c>
      <c r="L275" s="28"/>
      <c r="N275" s="28"/>
    </row>
    <row r="276" spans="1:33" ht="30" hidden="1" customHeight="1" x14ac:dyDescent="0.25">
      <c r="D276" s="158" t="s">
        <v>1803</v>
      </c>
      <c r="E276" s="142">
        <v>50</v>
      </c>
      <c r="F276" s="159">
        <f>100*(J17/E276)</f>
        <v>0</v>
      </c>
      <c r="G276" s="142">
        <v>80</v>
      </c>
      <c r="H276" s="160">
        <f>IF((J116+J244+J266)&gt;=80,((80/80))*100,((J116+J244+J266)/80)*100)</f>
        <v>0</v>
      </c>
      <c r="K276" s="28"/>
      <c r="L276" s="28"/>
      <c r="M276" s="28"/>
      <c r="N276" s="28"/>
    </row>
    <row r="277" spans="1:33" ht="30" hidden="1" customHeight="1" x14ac:dyDescent="0.25">
      <c r="D277" s="158" t="s">
        <v>19</v>
      </c>
      <c r="E277" s="142">
        <v>50</v>
      </c>
      <c r="F277" s="159">
        <f>100*(J17/E277)</f>
        <v>0</v>
      </c>
      <c r="G277" s="142">
        <v>50</v>
      </c>
      <c r="H277" s="160">
        <f>IF((J116+J244+J266)&gt;=50,((50/50))*100,((J116+J244+J266)/50)*100)</f>
        <v>0</v>
      </c>
      <c r="K277" s="28"/>
      <c r="L277" s="28"/>
      <c r="M277" s="28"/>
      <c r="N277" s="28"/>
    </row>
    <row r="278" spans="1:33" ht="30" hidden="1" customHeight="1" x14ac:dyDescent="0.25">
      <c r="D278" s="158" t="s">
        <v>20</v>
      </c>
      <c r="E278" s="142">
        <v>50</v>
      </c>
      <c r="F278" s="159">
        <f>100*(J17/E278)</f>
        <v>0</v>
      </c>
      <c r="G278" s="142">
        <v>40</v>
      </c>
      <c r="H278" s="160">
        <f>IF((J116+J244+J266)&gt;=40,((40/40))*100,((J116+J244+J266)/40)*100)</f>
        <v>0</v>
      </c>
      <c r="K278" s="28"/>
      <c r="L278" s="28"/>
      <c r="M278" s="28"/>
      <c r="N278" s="28"/>
    </row>
    <row r="279" spans="1:33" hidden="1" x14ac:dyDescent="0.25">
      <c r="J279" s="28"/>
      <c r="K279" s="28"/>
      <c r="L279" s="28"/>
      <c r="M279" s="28"/>
      <c r="N279" s="28"/>
    </row>
    <row r="280" spans="1:33" ht="54" hidden="1" customHeight="1" x14ac:dyDescent="0.25">
      <c r="C280" s="28"/>
      <c r="D280" s="142" t="s">
        <v>1802</v>
      </c>
      <c r="E280" s="162" t="s">
        <v>553</v>
      </c>
      <c r="F280" s="142" t="s">
        <v>11</v>
      </c>
      <c r="G280" s="426"/>
      <c r="H280" s="426"/>
    </row>
    <row r="281" spans="1:33" hidden="1" x14ac:dyDescent="0.25">
      <c r="C281" s="28"/>
      <c r="D281" s="163"/>
      <c r="E281" s="163"/>
      <c r="F281" s="164">
        <f>IFERROR((E281/D281)*100,0)</f>
        <v>0</v>
      </c>
      <c r="G281" s="441">
        <v>1050</v>
      </c>
      <c r="H281" s="441"/>
      <c r="I281" s="165"/>
      <c r="J281" s="28"/>
      <c r="K281" s="28"/>
      <c r="L281" s="28"/>
      <c r="M281" s="28"/>
      <c r="N281" s="28"/>
    </row>
    <row r="282" spans="1:33" hidden="1" x14ac:dyDescent="0.25">
      <c r="C282" s="28"/>
      <c r="D282" s="451" t="s">
        <v>4</v>
      </c>
      <c r="E282" s="452"/>
      <c r="F282" s="452"/>
      <c r="G282" s="452"/>
      <c r="H282" s="453"/>
      <c r="I282" s="165"/>
      <c r="J282" s="28"/>
      <c r="K282" s="28"/>
      <c r="L282" s="28"/>
      <c r="M282" s="28"/>
      <c r="N282" s="28"/>
    </row>
    <row r="283" spans="1:33" ht="15.75" hidden="1" customHeight="1" x14ac:dyDescent="0.25">
      <c r="C283" s="28"/>
      <c r="D283" s="309" t="s">
        <v>1582</v>
      </c>
      <c r="E283" s="166" t="s">
        <v>0</v>
      </c>
      <c r="F283" s="166" t="s">
        <v>1</v>
      </c>
      <c r="G283" s="166" t="s">
        <v>8</v>
      </c>
      <c r="H283" s="166" t="s">
        <v>2</v>
      </c>
      <c r="I283" s="165"/>
      <c r="J283" s="28"/>
      <c r="K283" s="28"/>
      <c r="L283" s="28"/>
      <c r="M283" s="28"/>
      <c r="N283" s="28"/>
    </row>
    <row r="284" spans="1:33" hidden="1" x14ac:dyDescent="0.25">
      <c r="C284" s="28"/>
      <c r="D284" s="310"/>
      <c r="E284" s="148">
        <f>IFERROR(IF($E281&gt;$D281,IF($K2&gt;0,(($F275+$H275)/200),0),IF($K2&gt;0,($E281/$D281)*(($F275+$H275)/200),0)),"")</f>
        <v>0</v>
      </c>
      <c r="F284" s="148">
        <f>IFERROR(IF($E281&gt;$D281,IF($K2&gt;0,(($F276+$H276)/200),0),IF($K2&gt;0,($E281/$D281)*(($F276+$H276)/200),0)),"")</f>
        <v>0</v>
      </c>
      <c r="G284" s="148">
        <f>IFERROR(IF($E281&gt;$D281,IF($K2&gt;0,(($F277+$H277)/200),0),IF($K2&gt;0,($E281/$D281)*(($F277+$H277)/200),0)),"")</f>
        <v>0</v>
      </c>
      <c r="H284" s="148">
        <f>IFERROR(IF($E281&gt;$D281,IF($K2&gt;0,(($F278+$H278)/200),0),IF($K2&gt;0,($E281/$D281)*(($F278+$H278)/200),0)),"")</f>
        <v>0</v>
      </c>
      <c r="I284" s="165"/>
      <c r="J284" s="28"/>
      <c r="K284" s="28"/>
      <c r="L284" s="28"/>
      <c r="M284" s="28"/>
      <c r="N284" s="28"/>
      <c r="S284" s="24"/>
    </row>
    <row r="285" spans="1:33" hidden="1" x14ac:dyDescent="0.25">
      <c r="C285" s="28"/>
      <c r="D285" s="167" t="s">
        <v>12</v>
      </c>
      <c r="E285" s="168"/>
      <c r="F285" s="168"/>
      <c r="G285" s="168"/>
      <c r="H285" s="168"/>
      <c r="I285" s="165"/>
      <c r="J285" s="28"/>
      <c r="M285" s="32">
        <f>J17</f>
        <v>0</v>
      </c>
    </row>
    <row r="286" spans="1:33" hidden="1" x14ac:dyDescent="0.25">
      <c r="C286" s="28"/>
      <c r="D286" s="167" t="s">
        <v>13</v>
      </c>
      <c r="E286" s="160">
        <f>IFERROR(IF((E285*E284)&lt;=G281,G281,E285*E284),"")</f>
        <v>1050</v>
      </c>
      <c r="F286" s="160">
        <f>IFERROR(IF((F285*F284)&lt;=G281,G281,F285*F284),"")</f>
        <v>1050</v>
      </c>
      <c r="G286" s="160">
        <f>IFERROR(IF((G285*G284)&lt;=G281,G281,G285*G284),"")</f>
        <v>1050</v>
      </c>
      <c r="H286" s="160">
        <f>IFERROR(IF((H285*H284)&lt;=G281,G281,H285*H284),"")</f>
        <v>1050</v>
      </c>
      <c r="I286" s="165"/>
      <c r="J286" s="28"/>
      <c r="M286" s="32">
        <f>J116</f>
        <v>0</v>
      </c>
    </row>
    <row r="287" spans="1:33" s="30" customFormat="1" hidden="1" x14ac:dyDescent="0.25">
      <c r="A287" s="155"/>
      <c r="B287" s="545"/>
      <c r="C287" s="545"/>
      <c r="D287" s="545"/>
      <c r="E287" s="169"/>
      <c r="F287" s="169"/>
      <c r="G287" s="169"/>
      <c r="H287" s="169"/>
      <c r="I287" s="28"/>
      <c r="J287" s="28"/>
      <c r="L287" s="21"/>
      <c r="M287" s="32">
        <f>J244</f>
        <v>0</v>
      </c>
      <c r="N287" s="21"/>
      <c r="AC287" s="22"/>
      <c r="AD287" s="22"/>
      <c r="AE287" s="22"/>
      <c r="AF287" s="22"/>
      <c r="AG287" s="22"/>
    </row>
    <row r="288" spans="1:33" s="30" customFormat="1" hidden="1" x14ac:dyDescent="0.25">
      <c r="A288" s="155"/>
      <c r="B288" s="155"/>
      <c r="C288" s="170"/>
      <c r="D288" s="170"/>
      <c r="E288" s="171"/>
      <c r="F288" s="171"/>
      <c r="G288" s="171"/>
      <c r="H288" s="171"/>
      <c r="I288" s="28"/>
      <c r="J288" s="28"/>
      <c r="L288" s="21"/>
      <c r="M288" s="32">
        <f>J266</f>
        <v>0</v>
      </c>
      <c r="N288" s="21"/>
      <c r="AC288" s="22"/>
      <c r="AD288" s="22"/>
      <c r="AE288" s="22"/>
      <c r="AF288" s="22"/>
      <c r="AG288" s="22"/>
    </row>
    <row r="289" spans="1:33" s="30" customFormat="1" ht="18.75" hidden="1" x14ac:dyDescent="0.3">
      <c r="A289" s="155"/>
      <c r="B289" s="155"/>
      <c r="C289" s="170"/>
      <c r="D289" s="170"/>
      <c r="E289" s="171"/>
      <c r="F289" s="171"/>
      <c r="G289" s="171"/>
      <c r="H289" s="171"/>
      <c r="I289" s="28"/>
      <c r="J289" s="28"/>
      <c r="L289" s="21"/>
      <c r="M289" s="33">
        <f>SUM(M285:M288)</f>
        <v>0</v>
      </c>
      <c r="N289" s="21"/>
      <c r="AC289" s="22"/>
      <c r="AD289" s="22"/>
      <c r="AE289" s="22"/>
      <c r="AF289" s="22"/>
      <c r="AG289" s="22"/>
    </row>
    <row r="290" spans="1:33" ht="27" hidden="1" customHeight="1" x14ac:dyDescent="0.25">
      <c r="B290" s="172" t="s">
        <v>9</v>
      </c>
      <c r="C290" s="425">
        <f>D3</f>
        <v>0</v>
      </c>
      <c r="D290" s="425"/>
      <c r="E290" s="425"/>
      <c r="F290" s="157" t="s">
        <v>591</v>
      </c>
      <c r="G290" s="173"/>
      <c r="H290" s="173"/>
      <c r="I290" s="28"/>
      <c r="K290" s="23"/>
      <c r="S290" s="24"/>
    </row>
    <row r="291" spans="1:33" ht="27.75" hidden="1" customHeight="1" x14ac:dyDescent="0.2">
      <c r="B291" s="172" t="s">
        <v>10</v>
      </c>
      <c r="C291" s="173"/>
      <c r="D291" s="173"/>
      <c r="E291" s="173"/>
      <c r="F291" s="172" t="s">
        <v>10</v>
      </c>
      <c r="G291" s="174"/>
      <c r="H291" s="174"/>
      <c r="I291" s="402" t="s">
        <v>2371</v>
      </c>
      <c r="J291" s="402"/>
      <c r="K291" s="402"/>
      <c r="L291" s="402"/>
      <c r="M291" s="402"/>
      <c r="N291" s="402"/>
    </row>
    <row r="292" spans="1:33" x14ac:dyDescent="0.25">
      <c r="B292" s="155"/>
      <c r="F292" s="30"/>
      <c r="G292" s="30"/>
      <c r="H292" s="30"/>
      <c r="I292" s="28"/>
    </row>
    <row r="303" spans="1:33" x14ac:dyDescent="0.25">
      <c r="D303" s="175"/>
    </row>
    <row r="304" spans="1:33" x14ac:dyDescent="0.25">
      <c r="D304" s="175"/>
    </row>
  </sheetData>
  <sheetProtection algorithmName="SHA-512" hashValue="uw9hXF4UNgQAhj2ZpdUKxdShpesEdip2ZVRxOCj6k/zldA39XWB7dm6PUX+LMQ2CbdoPPyDvmTAjchBz5QcW5Q==" saltValue="8O7NyH1ddEJR/yuiq6LQZw==" spinCount="100000" sheet="1" objects="1" scenarios="1"/>
  <customSheetViews>
    <customSheetView guid="{0C5569A7-D8EA-4CDE-B3E8-C0DA9EF4BFB1}" scale="85" showPageBreaks="1" printArea="1" view="pageBreakPreview" topLeftCell="F20">
      <selection activeCell="P26" sqref="P26:AA57"/>
      <rowBreaks count="10" manualBreakCount="10">
        <brk id="19" max="16383" man="1"/>
        <brk id="58" max="16383" man="1"/>
        <brk id="87" max="16383" man="1"/>
        <brk id="123" max="16383" man="1"/>
        <brk id="154" max="16383" man="1"/>
        <brk id="188" max="16383" man="1"/>
        <brk id="218" max="16383" man="1"/>
        <brk id="235" max="16383" man="1"/>
        <brk id="251" max="16383" man="1"/>
        <brk id="272" max="16383" man="1"/>
      </rowBreaks>
      <pageMargins left="0.2" right="0.18" top="0.47" bottom="0.16" header="0" footer="0"/>
      <pageSetup paperSize="9" scale="93" pageOrder="overThenDown" orientation="landscape" errors="blank" horizontalDpi="300" verticalDpi="300" r:id="rId1"/>
      <headerFooter scaleWithDoc="0"/>
    </customSheetView>
  </customSheetViews>
  <mergeCells count="1113">
    <mergeCell ref="R1:AA1"/>
    <mergeCell ref="O4:Q4"/>
    <mergeCell ref="S210:T210"/>
    <mergeCell ref="S211:T213"/>
    <mergeCell ref="S206:T206"/>
    <mergeCell ref="S207:T209"/>
    <mergeCell ref="P224:AA224"/>
    <mergeCell ref="P221:AA221"/>
    <mergeCell ref="P222:AA222"/>
    <mergeCell ref="P210:R213"/>
    <mergeCell ref="P180:R183"/>
    <mergeCell ref="U185:V185"/>
    <mergeCell ref="U186:V186"/>
    <mergeCell ref="S181:T183"/>
    <mergeCell ref="S130:T130"/>
    <mergeCell ref="S131:T133"/>
    <mergeCell ref="Y2:Y4"/>
    <mergeCell ref="R3:X3"/>
    <mergeCell ref="O3:Q3"/>
    <mergeCell ref="R4:X4"/>
    <mergeCell ref="P151:R151"/>
    <mergeCell ref="U154:V155"/>
    <mergeCell ref="U156:V156"/>
    <mergeCell ref="U180:V180"/>
    <mergeCell ref="U177:V177"/>
    <mergeCell ref="U178:V179"/>
    <mergeCell ref="W176:AA176"/>
    <mergeCell ref="U174:V175"/>
    <mergeCell ref="W174:AA174"/>
    <mergeCell ref="W175:AA175"/>
    <mergeCell ref="O156:O159"/>
    <mergeCell ref="O180:O183"/>
    <mergeCell ref="P130:R133"/>
    <mergeCell ref="P134:R137"/>
    <mergeCell ref="I119:N119"/>
    <mergeCell ref="I19:N19"/>
    <mergeCell ref="I247:N247"/>
    <mergeCell ref="U151:V151"/>
    <mergeCell ref="P23:AA23"/>
    <mergeCell ref="P24:AA24"/>
    <mergeCell ref="Y248:Y250"/>
    <mergeCell ref="O248:X248"/>
    <mergeCell ref="P218:AA218"/>
    <mergeCell ref="P219:AA219"/>
    <mergeCell ref="P220:AA220"/>
    <mergeCell ref="W211:AA211"/>
    <mergeCell ref="W210:AA210"/>
    <mergeCell ref="W209:AA209"/>
    <mergeCell ref="W208:AA208"/>
    <mergeCell ref="W207:AA207"/>
    <mergeCell ref="W206:AA206"/>
    <mergeCell ref="W205:AA205"/>
    <mergeCell ref="W204:AA204"/>
    <mergeCell ref="W203:AA203"/>
    <mergeCell ref="U208:V209"/>
    <mergeCell ref="U210:V210"/>
    <mergeCell ref="U211:V211"/>
    <mergeCell ref="P230:AA230"/>
    <mergeCell ref="P232:AA232"/>
    <mergeCell ref="P233:AA233"/>
    <mergeCell ref="P25:AA25"/>
    <mergeCell ref="O20:X20"/>
    <mergeCell ref="U188:V189"/>
    <mergeCell ref="R249:X249"/>
    <mergeCell ref="I291:N291"/>
    <mergeCell ref="O150:AA150"/>
    <mergeCell ref="W199:AA199"/>
    <mergeCell ref="W189:AA189"/>
    <mergeCell ref="W188:AA188"/>
    <mergeCell ref="W190:AA190"/>
    <mergeCell ref="W198:AA198"/>
    <mergeCell ref="W197:AA197"/>
    <mergeCell ref="W196:AA196"/>
    <mergeCell ref="W195:AA195"/>
    <mergeCell ref="W194:AA194"/>
    <mergeCell ref="W193:AA193"/>
    <mergeCell ref="W192:AA192"/>
    <mergeCell ref="W191:AA191"/>
    <mergeCell ref="S198:T198"/>
    <mergeCell ref="S199:T201"/>
    <mergeCell ref="S202:T202"/>
    <mergeCell ref="S203:T205"/>
    <mergeCell ref="U202:V202"/>
    <mergeCell ref="W171:AA171"/>
    <mergeCell ref="W169:AA169"/>
    <mergeCell ref="W170:AA170"/>
    <mergeCell ref="W186:AA186"/>
    <mergeCell ref="W185:AA185"/>
    <mergeCell ref="U187:V187"/>
    <mergeCell ref="W180:AA180"/>
    <mergeCell ref="W181:AA181"/>
    <mergeCell ref="W182:AA182"/>
    <mergeCell ref="W183:AA183"/>
    <mergeCell ref="W187:AA187"/>
    <mergeCell ref="U152:V152"/>
    <mergeCell ref="P237:AA237"/>
    <mergeCell ref="R250:X250"/>
    <mergeCell ref="O251:O253"/>
    <mergeCell ref="P251:AA251"/>
    <mergeCell ref="P252:AA252"/>
    <mergeCell ref="P253:AA253"/>
    <mergeCell ref="O214:AA214"/>
    <mergeCell ref="O210:O213"/>
    <mergeCell ref="P215:AA215"/>
    <mergeCell ref="P216:AA216"/>
    <mergeCell ref="P217:AA217"/>
    <mergeCell ref="W201:AA201"/>
    <mergeCell ref="W200:AA200"/>
    <mergeCell ref="P124:R125"/>
    <mergeCell ref="W202:AA202"/>
    <mergeCell ref="W213:AA213"/>
    <mergeCell ref="W212:AA212"/>
    <mergeCell ref="P234:AA234"/>
    <mergeCell ref="P235:AA235"/>
    <mergeCell ref="P236:AA236"/>
    <mergeCell ref="P226:AA226"/>
    <mergeCell ref="P227:AA227"/>
    <mergeCell ref="S142:T142"/>
    <mergeCell ref="S143:T145"/>
    <mergeCell ref="S146:T146"/>
    <mergeCell ref="O247:AA247"/>
    <mergeCell ref="P156:R159"/>
    <mergeCell ref="P160:R163"/>
    <mergeCell ref="P138:R141"/>
    <mergeCell ref="P142:R145"/>
    <mergeCell ref="P146:R149"/>
    <mergeCell ref="U176:V176"/>
    <mergeCell ref="W136:AA136"/>
    <mergeCell ref="O268:AA268"/>
    <mergeCell ref="A214:N214"/>
    <mergeCell ref="A184:N184"/>
    <mergeCell ref="A150:N150"/>
    <mergeCell ref="B254:B259"/>
    <mergeCell ref="A254:A259"/>
    <mergeCell ref="D259:H259"/>
    <mergeCell ref="P228:AA228"/>
    <mergeCell ref="P229:AA229"/>
    <mergeCell ref="U203:V203"/>
    <mergeCell ref="U204:V205"/>
    <mergeCell ref="U206:V206"/>
    <mergeCell ref="U207:V207"/>
    <mergeCell ref="U212:V213"/>
    <mergeCell ref="U181:V181"/>
    <mergeCell ref="U182:V183"/>
    <mergeCell ref="P186:R189"/>
    <mergeCell ref="S187:T189"/>
    <mergeCell ref="S185:T185"/>
    <mergeCell ref="S186:T186"/>
    <mergeCell ref="P185:R185"/>
    <mergeCell ref="O184:AA184"/>
    <mergeCell ref="G245:H245"/>
    <mergeCell ref="D217:H217"/>
    <mergeCell ref="D218:H218"/>
    <mergeCell ref="D228:H228"/>
    <mergeCell ref="I176:I179"/>
    <mergeCell ref="C180:C183"/>
    <mergeCell ref="L176:L179"/>
    <mergeCell ref="C168:C171"/>
    <mergeCell ref="B198:B213"/>
    <mergeCell ref="P152:R155"/>
    <mergeCell ref="U173:V173"/>
    <mergeCell ref="S164:T164"/>
    <mergeCell ref="S165:T167"/>
    <mergeCell ref="W159:AA159"/>
    <mergeCell ref="W172:AA172"/>
    <mergeCell ref="W173:AA173"/>
    <mergeCell ref="U162:V163"/>
    <mergeCell ref="W154:AA154"/>
    <mergeCell ref="W155:AA155"/>
    <mergeCell ref="W156:AA156"/>
    <mergeCell ref="W157:AA157"/>
    <mergeCell ref="W151:AA151"/>
    <mergeCell ref="U142:V142"/>
    <mergeCell ref="U143:V143"/>
    <mergeCell ref="U144:V145"/>
    <mergeCell ref="U146:V146"/>
    <mergeCell ref="S152:T152"/>
    <mergeCell ref="S153:T155"/>
    <mergeCell ref="S156:T156"/>
    <mergeCell ref="S157:T159"/>
    <mergeCell ref="U157:V157"/>
    <mergeCell ref="U158:V159"/>
    <mergeCell ref="U135:V135"/>
    <mergeCell ref="U130:V130"/>
    <mergeCell ref="U131:V131"/>
    <mergeCell ref="U132:V133"/>
    <mergeCell ref="U134:V134"/>
    <mergeCell ref="U153:V153"/>
    <mergeCell ref="U136:V137"/>
    <mergeCell ref="U138:V138"/>
    <mergeCell ref="S134:T134"/>
    <mergeCell ref="S135:T137"/>
    <mergeCell ref="S138:T138"/>
    <mergeCell ref="S139:T141"/>
    <mergeCell ref="W130:AA130"/>
    <mergeCell ref="W131:AA131"/>
    <mergeCell ref="W132:AA132"/>
    <mergeCell ref="W133:AA133"/>
    <mergeCell ref="W141:AA141"/>
    <mergeCell ref="W142:AA142"/>
    <mergeCell ref="W143:AA143"/>
    <mergeCell ref="W144:AA144"/>
    <mergeCell ref="U139:V139"/>
    <mergeCell ref="S151:T151"/>
    <mergeCell ref="U140:V141"/>
    <mergeCell ref="W145:AA145"/>
    <mergeCell ref="W146:AA146"/>
    <mergeCell ref="W147:AA147"/>
    <mergeCell ref="W134:AA134"/>
    <mergeCell ref="W135:AA135"/>
    <mergeCell ref="W137:AA137"/>
    <mergeCell ref="W138:AA138"/>
    <mergeCell ref="W139:AA139"/>
    <mergeCell ref="W140:AA140"/>
    <mergeCell ref="Y20:Y22"/>
    <mergeCell ref="O21:Q21"/>
    <mergeCell ref="O22:Q22"/>
    <mergeCell ref="O23:O25"/>
    <mergeCell ref="O7:AA7"/>
    <mergeCell ref="O8:AA8"/>
    <mergeCell ref="O10:AA10"/>
    <mergeCell ref="O11:AA11"/>
    <mergeCell ref="O12:AA12"/>
    <mergeCell ref="P13:AA15"/>
    <mergeCell ref="O16:AA16"/>
    <mergeCell ref="V9:AA9"/>
    <mergeCell ref="S9:U9"/>
    <mergeCell ref="O9:R9"/>
    <mergeCell ref="O34:O37"/>
    <mergeCell ref="P34:R37"/>
    <mergeCell ref="S34:T34"/>
    <mergeCell ref="U34:V34"/>
    <mergeCell ref="W34:AA34"/>
    <mergeCell ref="S35:T37"/>
    <mergeCell ref="R21:X21"/>
    <mergeCell ref="R22:X22"/>
    <mergeCell ref="O19:AA19"/>
    <mergeCell ref="O26:O29"/>
    <mergeCell ref="P26:R29"/>
    <mergeCell ref="S26:T26"/>
    <mergeCell ref="U26:V26"/>
    <mergeCell ref="W29:AA29"/>
    <mergeCell ref="O30:O33"/>
    <mergeCell ref="P30:R33"/>
    <mergeCell ref="S30:T30"/>
    <mergeCell ref="U30:V30"/>
    <mergeCell ref="W129:AA129"/>
    <mergeCell ref="P123:AA123"/>
    <mergeCell ref="U35:V35"/>
    <mergeCell ref="W35:AA35"/>
    <mergeCell ref="U36:V37"/>
    <mergeCell ref="W36:AA36"/>
    <mergeCell ref="W37:AA37"/>
    <mergeCell ref="O38:O41"/>
    <mergeCell ref="P38:R41"/>
    <mergeCell ref="S38:T38"/>
    <mergeCell ref="U38:V38"/>
    <mergeCell ref="W38:AA38"/>
    <mergeCell ref="S39:T41"/>
    <mergeCell ref="U39:V39"/>
    <mergeCell ref="W39:AA39"/>
    <mergeCell ref="U40:V41"/>
    <mergeCell ref="S124:T125"/>
    <mergeCell ref="P126:R129"/>
    <mergeCell ref="S126:T126"/>
    <mergeCell ref="S127:T129"/>
    <mergeCell ref="U124:V125"/>
    <mergeCell ref="U126:V126"/>
    <mergeCell ref="U97:V97"/>
    <mergeCell ref="U42:V42"/>
    <mergeCell ref="U113:V113"/>
    <mergeCell ref="O119:AA119"/>
    <mergeCell ref="W124:AA125"/>
    <mergeCell ref="W126:AA126"/>
    <mergeCell ref="S60:T62"/>
    <mergeCell ref="U60:V60"/>
    <mergeCell ref="U63:V63"/>
    <mergeCell ref="W60:AA60"/>
    <mergeCell ref="W26:AA26"/>
    <mergeCell ref="S27:T29"/>
    <mergeCell ref="U27:V27"/>
    <mergeCell ref="W27:AA27"/>
    <mergeCell ref="U28:V29"/>
    <mergeCell ref="W28:AA28"/>
    <mergeCell ref="O120:X120"/>
    <mergeCell ref="R121:X121"/>
    <mergeCell ref="R122:X122"/>
    <mergeCell ref="W127:AA127"/>
    <mergeCell ref="W128:AA128"/>
    <mergeCell ref="O121:Q121"/>
    <mergeCell ref="O122:Q122"/>
    <mergeCell ref="U46:V46"/>
    <mergeCell ref="S47:T49"/>
    <mergeCell ref="U47:V47"/>
    <mergeCell ref="W47:AA47"/>
    <mergeCell ref="U48:V49"/>
    <mergeCell ref="O75:O78"/>
    <mergeCell ref="P75:R78"/>
    <mergeCell ref="S75:T75"/>
    <mergeCell ref="U75:V75"/>
    <mergeCell ref="W75:AA75"/>
    <mergeCell ref="S76:T78"/>
    <mergeCell ref="U76:V76"/>
    <mergeCell ref="W76:AA76"/>
    <mergeCell ref="U77:V78"/>
    <mergeCell ref="W77:AA77"/>
    <mergeCell ref="W78:AA78"/>
    <mergeCell ref="P55:R58"/>
    <mergeCell ref="S55:T55"/>
    <mergeCell ref="U55:V55"/>
    <mergeCell ref="N142:N145"/>
    <mergeCell ref="O123:O125"/>
    <mergeCell ref="O138:O141"/>
    <mergeCell ref="O126:O129"/>
    <mergeCell ref="O130:O133"/>
    <mergeCell ref="O134:O137"/>
    <mergeCell ref="O67:O70"/>
    <mergeCell ref="U85:V85"/>
    <mergeCell ref="W85:AA85"/>
    <mergeCell ref="S101:T103"/>
    <mergeCell ref="U101:V101"/>
    <mergeCell ref="W101:AA101"/>
    <mergeCell ref="U102:V103"/>
    <mergeCell ref="W102:AA102"/>
    <mergeCell ref="W103:AA103"/>
    <mergeCell ref="S105:T107"/>
    <mergeCell ref="U105:V105"/>
    <mergeCell ref="W105:AA105"/>
    <mergeCell ref="U106:V107"/>
    <mergeCell ref="W106:AA106"/>
    <mergeCell ref="W107:AA107"/>
    <mergeCell ref="W73:AA73"/>
    <mergeCell ref="W74:AA74"/>
    <mergeCell ref="W95:AA95"/>
    <mergeCell ref="U98:V99"/>
    <mergeCell ref="W86:AA86"/>
    <mergeCell ref="U127:V127"/>
    <mergeCell ref="U128:V129"/>
    <mergeCell ref="Y120:Y122"/>
    <mergeCell ref="W91:AA91"/>
    <mergeCell ref="S92:T92"/>
    <mergeCell ref="U92:V92"/>
    <mergeCell ref="K138:K141"/>
    <mergeCell ref="M142:M145"/>
    <mergeCell ref="C146:C149"/>
    <mergeCell ref="D146:H149"/>
    <mergeCell ref="I146:I149"/>
    <mergeCell ref="I210:I213"/>
    <mergeCell ref="C176:C179"/>
    <mergeCell ref="I156:I159"/>
    <mergeCell ref="L156:L159"/>
    <mergeCell ref="M156:M159"/>
    <mergeCell ref="J152:J155"/>
    <mergeCell ref="K152:K155"/>
    <mergeCell ref="L152:L155"/>
    <mergeCell ref="M152:M155"/>
    <mergeCell ref="L160:L163"/>
    <mergeCell ref="M160:M163"/>
    <mergeCell ref="D220:H220"/>
    <mergeCell ref="D210:H213"/>
    <mergeCell ref="C202:C205"/>
    <mergeCell ref="D202:H205"/>
    <mergeCell ref="C198:C201"/>
    <mergeCell ref="D198:H201"/>
    <mergeCell ref="C190:C193"/>
    <mergeCell ref="D190:H193"/>
    <mergeCell ref="C194:C197"/>
    <mergeCell ref="J206:J209"/>
    <mergeCell ref="K206:K209"/>
    <mergeCell ref="L206:L209"/>
    <mergeCell ref="M206:M209"/>
    <mergeCell ref="M124:M125"/>
    <mergeCell ref="N124:N125"/>
    <mergeCell ref="L124:L125"/>
    <mergeCell ref="I123:J123"/>
    <mergeCell ref="L146:L149"/>
    <mergeCell ref="M146:M149"/>
    <mergeCell ref="L138:L141"/>
    <mergeCell ref="M138:M141"/>
    <mergeCell ref="I130:I133"/>
    <mergeCell ref="J130:J133"/>
    <mergeCell ref="M126:M129"/>
    <mergeCell ref="C130:C133"/>
    <mergeCell ref="C138:C141"/>
    <mergeCell ref="I138:I141"/>
    <mergeCell ref="J138:J141"/>
    <mergeCell ref="D138:H141"/>
    <mergeCell ref="J146:J149"/>
    <mergeCell ref="L130:L133"/>
    <mergeCell ref="N126:N129"/>
    <mergeCell ref="K130:K133"/>
    <mergeCell ref="C124:H124"/>
    <mergeCell ref="N138:N141"/>
    <mergeCell ref="N130:N133"/>
    <mergeCell ref="N134:N137"/>
    <mergeCell ref="L126:L129"/>
    <mergeCell ref="M130:M133"/>
    <mergeCell ref="N146:N149"/>
    <mergeCell ref="J142:J145"/>
    <mergeCell ref="K142:K145"/>
    <mergeCell ref="L134:L137"/>
    <mergeCell ref="M134:M137"/>
    <mergeCell ref="L142:L145"/>
    <mergeCell ref="D16:H16"/>
    <mergeCell ref="D15:H15"/>
    <mergeCell ref="D11:H11"/>
    <mergeCell ref="D12:H12"/>
    <mergeCell ref="A18:D18"/>
    <mergeCell ref="E18:F18"/>
    <mergeCell ref="G18:H18"/>
    <mergeCell ref="A19:D19"/>
    <mergeCell ref="E19:F19"/>
    <mergeCell ref="G19:H19"/>
    <mergeCell ref="D13:H13"/>
    <mergeCell ref="K164:K167"/>
    <mergeCell ref="D42:H45"/>
    <mergeCell ref="I134:I137"/>
    <mergeCell ref="J134:J137"/>
    <mergeCell ref="K134:K137"/>
    <mergeCell ref="J126:J129"/>
    <mergeCell ref="I126:I129"/>
    <mergeCell ref="C38:C41"/>
    <mergeCell ref="D38:H41"/>
    <mergeCell ref="J124:J125"/>
    <mergeCell ref="C164:C167"/>
    <mergeCell ref="J160:J163"/>
    <mergeCell ref="K160:K163"/>
    <mergeCell ref="K38:K41"/>
    <mergeCell ref="I42:I45"/>
    <mergeCell ref="K23:K25"/>
    <mergeCell ref="D164:H167"/>
    <mergeCell ref="I152:I155"/>
    <mergeCell ref="C24:H24"/>
    <mergeCell ref="K123:N123"/>
    <mergeCell ref="B152:B175"/>
    <mergeCell ref="B287:D287"/>
    <mergeCell ref="A21:C21"/>
    <mergeCell ref="D21:H21"/>
    <mergeCell ref="A22:C22"/>
    <mergeCell ref="D22:H22"/>
    <mergeCell ref="A23:B25"/>
    <mergeCell ref="C23:H23"/>
    <mergeCell ref="I23:J23"/>
    <mergeCell ref="D215:H215"/>
    <mergeCell ref="C126:C129"/>
    <mergeCell ref="D126:H129"/>
    <mergeCell ref="C125:H125"/>
    <mergeCell ref="D130:H133"/>
    <mergeCell ref="A186:A197"/>
    <mergeCell ref="C75:C78"/>
    <mergeCell ref="J176:J179"/>
    <mergeCell ref="K176:K179"/>
    <mergeCell ref="C172:C175"/>
    <mergeCell ref="D172:H175"/>
    <mergeCell ref="K124:K125"/>
    <mergeCell ref="K126:K129"/>
    <mergeCell ref="K146:K149"/>
    <mergeCell ref="I124:I125"/>
    <mergeCell ref="J156:J159"/>
    <mergeCell ref="K156:K159"/>
    <mergeCell ref="J252:J253"/>
    <mergeCell ref="K251:K253"/>
    <mergeCell ref="A104:A115"/>
    <mergeCell ref="B104:B115"/>
    <mergeCell ref="C25:H25"/>
    <mergeCell ref="C160:C163"/>
    <mergeCell ref="A271:C271"/>
    <mergeCell ref="I5:J5"/>
    <mergeCell ref="D122:H122"/>
    <mergeCell ref="C123:H123"/>
    <mergeCell ref="A117:D117"/>
    <mergeCell ref="A116:I116"/>
    <mergeCell ref="A121:C121"/>
    <mergeCell ref="A118:D118"/>
    <mergeCell ref="D2:H2"/>
    <mergeCell ref="D3:H3"/>
    <mergeCell ref="C4:F4"/>
    <mergeCell ref="C5:H5"/>
    <mergeCell ref="A4:B6"/>
    <mergeCell ref="C6:H6"/>
    <mergeCell ref="A15:A16"/>
    <mergeCell ref="D7:H7"/>
    <mergeCell ref="D8:H8"/>
    <mergeCell ref="D9:H9"/>
    <mergeCell ref="D10:H10"/>
    <mergeCell ref="E117:F117"/>
    <mergeCell ref="G117:H117"/>
    <mergeCell ref="A119:D119"/>
    <mergeCell ref="E119:F119"/>
    <mergeCell ref="I38:I41"/>
    <mergeCell ref="J42:J45"/>
    <mergeCell ref="J24:J25"/>
    <mergeCell ref="G119:H119"/>
    <mergeCell ref="C59:C62"/>
    <mergeCell ref="D59:H62"/>
    <mergeCell ref="D14:H14"/>
    <mergeCell ref="B7:B14"/>
    <mergeCell ref="B15:B16"/>
    <mergeCell ref="A7:A13"/>
    <mergeCell ref="D243:H243"/>
    <mergeCell ref="I142:I145"/>
    <mergeCell ref="D75:H78"/>
    <mergeCell ref="I186:I189"/>
    <mergeCell ref="D221:H221"/>
    <mergeCell ref="D222:H222"/>
    <mergeCell ref="I92:I95"/>
    <mergeCell ref="D225:H225"/>
    <mergeCell ref="D226:H226"/>
    <mergeCell ref="D219:H219"/>
    <mergeCell ref="D224:H224"/>
    <mergeCell ref="D168:H171"/>
    <mergeCell ref="D239:H239"/>
    <mergeCell ref="C151:H151"/>
    <mergeCell ref="I160:I163"/>
    <mergeCell ref="I164:I167"/>
    <mergeCell ref="D240:H240"/>
    <mergeCell ref="D241:H241"/>
    <mergeCell ref="D242:H242"/>
    <mergeCell ref="A251:B253"/>
    <mergeCell ref="D216:H216"/>
    <mergeCell ref="D160:H163"/>
    <mergeCell ref="A245:D245"/>
    <mergeCell ref="E245:F245"/>
    <mergeCell ref="D194:H197"/>
    <mergeCell ref="D180:H183"/>
    <mergeCell ref="B186:B197"/>
    <mergeCell ref="C206:C209"/>
    <mergeCell ref="D206:H209"/>
    <mergeCell ref="C185:H185"/>
    <mergeCell ref="B176:B183"/>
    <mergeCell ref="D176:H179"/>
    <mergeCell ref="C251:H251"/>
    <mergeCell ref="A232:A243"/>
    <mergeCell ref="D230:H230"/>
    <mergeCell ref="D233:H233"/>
    <mergeCell ref="D234:H234"/>
    <mergeCell ref="D237:H237"/>
    <mergeCell ref="A246:D246"/>
    <mergeCell ref="D232:H232"/>
    <mergeCell ref="D235:H235"/>
    <mergeCell ref="D223:H223"/>
    <mergeCell ref="D229:H229"/>
    <mergeCell ref="A249:C249"/>
    <mergeCell ref="A244:I244"/>
    <mergeCell ref="A176:A183"/>
    <mergeCell ref="A198:A213"/>
    <mergeCell ref="C210:C213"/>
    <mergeCell ref="I202:I205"/>
    <mergeCell ref="A215:A230"/>
    <mergeCell ref="B215:B230"/>
    <mergeCell ref="D257:H257"/>
    <mergeCell ref="D249:H249"/>
    <mergeCell ref="D250:H250"/>
    <mergeCell ref="A270:C270"/>
    <mergeCell ref="D238:H238"/>
    <mergeCell ref="D236:H236"/>
    <mergeCell ref="A267:D267"/>
    <mergeCell ref="A122:C122"/>
    <mergeCell ref="B260:B265"/>
    <mergeCell ref="A260:A265"/>
    <mergeCell ref="C134:C137"/>
    <mergeCell ref="D134:H137"/>
    <mergeCell ref="B126:B149"/>
    <mergeCell ref="A126:A149"/>
    <mergeCell ref="A123:B125"/>
    <mergeCell ref="D121:H121"/>
    <mergeCell ref="A152:A175"/>
    <mergeCell ref="C152:C155"/>
    <mergeCell ref="D152:H155"/>
    <mergeCell ref="C156:C159"/>
    <mergeCell ref="D156:H159"/>
    <mergeCell ref="C142:C145"/>
    <mergeCell ref="D142:H145"/>
    <mergeCell ref="B232:B243"/>
    <mergeCell ref="E267:F267"/>
    <mergeCell ref="D227:H227"/>
    <mergeCell ref="C186:C189"/>
    <mergeCell ref="D186:H189"/>
    <mergeCell ref="C253:H253"/>
    <mergeCell ref="A247:D247"/>
    <mergeCell ref="E247:F247"/>
    <mergeCell ref="G247:H247"/>
    <mergeCell ref="C290:E290"/>
    <mergeCell ref="G280:H280"/>
    <mergeCell ref="D270:H270"/>
    <mergeCell ref="A266:I266"/>
    <mergeCell ref="A250:C250"/>
    <mergeCell ref="D255:H255"/>
    <mergeCell ref="D260:H260"/>
    <mergeCell ref="I269:I271"/>
    <mergeCell ref="D262:H262"/>
    <mergeCell ref="I251:J251"/>
    <mergeCell ref="D254:H254"/>
    <mergeCell ref="D265:H265"/>
    <mergeCell ref="G281:H281"/>
    <mergeCell ref="D256:H256"/>
    <mergeCell ref="D273:D274"/>
    <mergeCell ref="E273:F273"/>
    <mergeCell ref="G273:H273"/>
    <mergeCell ref="I252:I253"/>
    <mergeCell ref="D258:H258"/>
    <mergeCell ref="G267:H267"/>
    <mergeCell ref="G268:H268"/>
    <mergeCell ref="A268:D268"/>
    <mergeCell ref="D283:D284"/>
    <mergeCell ref="C252:H252"/>
    <mergeCell ref="D282:H282"/>
    <mergeCell ref="D271:H271"/>
    <mergeCell ref="E268:F268"/>
    <mergeCell ref="D264:H264"/>
    <mergeCell ref="D261:H261"/>
    <mergeCell ref="D263:H263"/>
    <mergeCell ref="E269:H269"/>
    <mergeCell ref="I268:N268"/>
    <mergeCell ref="O160:O163"/>
    <mergeCell ref="I172:I175"/>
    <mergeCell ref="I168:I171"/>
    <mergeCell ref="O186:O189"/>
    <mergeCell ref="J180:J183"/>
    <mergeCell ref="K180:K183"/>
    <mergeCell ref="L180:L183"/>
    <mergeCell ref="M180:M183"/>
    <mergeCell ref="N180:N183"/>
    <mergeCell ref="N194:N197"/>
    <mergeCell ref="J186:J189"/>
    <mergeCell ref="K186:K189"/>
    <mergeCell ref="L186:L189"/>
    <mergeCell ref="M186:M189"/>
    <mergeCell ref="M176:M179"/>
    <mergeCell ref="N176:N179"/>
    <mergeCell ref="J172:J175"/>
    <mergeCell ref="K172:K175"/>
    <mergeCell ref="L172:L175"/>
    <mergeCell ref="M172:M175"/>
    <mergeCell ref="J168:J171"/>
    <mergeCell ref="M168:M171"/>
    <mergeCell ref="M164:M167"/>
    <mergeCell ref="N186:N189"/>
    <mergeCell ref="O164:O167"/>
    <mergeCell ref="I190:I193"/>
    <mergeCell ref="K168:K171"/>
    <mergeCell ref="L168:L171"/>
    <mergeCell ref="N172:N175"/>
    <mergeCell ref="M194:M197"/>
    <mergeCell ref="I180:I183"/>
    <mergeCell ref="O152:O155"/>
    <mergeCell ref="N152:N155"/>
    <mergeCell ref="O190:O193"/>
    <mergeCell ref="O194:O197"/>
    <mergeCell ref="O172:O175"/>
    <mergeCell ref="J210:J213"/>
    <mergeCell ref="K210:K213"/>
    <mergeCell ref="L210:L213"/>
    <mergeCell ref="M210:M213"/>
    <mergeCell ref="N210:N213"/>
    <mergeCell ref="N164:N167"/>
    <mergeCell ref="L164:L167"/>
    <mergeCell ref="K202:K205"/>
    <mergeCell ref="L202:L205"/>
    <mergeCell ref="M202:M205"/>
    <mergeCell ref="N202:N205"/>
    <mergeCell ref="I198:I201"/>
    <mergeCell ref="J198:J201"/>
    <mergeCell ref="K198:K201"/>
    <mergeCell ref="L198:L201"/>
    <mergeCell ref="M198:M201"/>
    <mergeCell ref="N198:N201"/>
    <mergeCell ref="J190:J193"/>
    <mergeCell ref="K190:K193"/>
    <mergeCell ref="L190:L193"/>
    <mergeCell ref="M190:M193"/>
    <mergeCell ref="N190:N193"/>
    <mergeCell ref="I194:I197"/>
    <mergeCell ref="J194:J197"/>
    <mergeCell ref="K194:K197"/>
    <mergeCell ref="L194:L197"/>
    <mergeCell ref="I206:I209"/>
    <mergeCell ref="N206:N209"/>
    <mergeCell ref="S191:T193"/>
    <mergeCell ref="S194:T194"/>
    <mergeCell ref="S190:T190"/>
    <mergeCell ref="U196:V197"/>
    <mergeCell ref="U198:V198"/>
    <mergeCell ref="U199:V199"/>
    <mergeCell ref="U200:V201"/>
    <mergeCell ref="U191:V191"/>
    <mergeCell ref="U192:V193"/>
    <mergeCell ref="U194:V194"/>
    <mergeCell ref="U195:V195"/>
    <mergeCell ref="O202:O205"/>
    <mergeCell ref="O198:O201"/>
    <mergeCell ref="J202:J205"/>
    <mergeCell ref="U190:V190"/>
    <mergeCell ref="W165:AA165"/>
    <mergeCell ref="W166:AA166"/>
    <mergeCell ref="W167:AA167"/>
    <mergeCell ref="W168:AA168"/>
    <mergeCell ref="O168:O171"/>
    <mergeCell ref="U169:V169"/>
    <mergeCell ref="U170:V171"/>
    <mergeCell ref="P164:R167"/>
    <mergeCell ref="P168:R171"/>
    <mergeCell ref="P172:R175"/>
    <mergeCell ref="P176:R179"/>
    <mergeCell ref="J164:J167"/>
    <mergeCell ref="W177:AA177"/>
    <mergeCell ref="W178:AA178"/>
    <mergeCell ref="W179:AA179"/>
    <mergeCell ref="U172:V172"/>
    <mergeCell ref="N156:N159"/>
    <mergeCell ref="N160:N163"/>
    <mergeCell ref="N168:N171"/>
    <mergeCell ref="O176:O179"/>
    <mergeCell ref="P206:R209"/>
    <mergeCell ref="O206:O209"/>
    <mergeCell ref="P202:R205"/>
    <mergeCell ref="P198:R201"/>
    <mergeCell ref="P190:R193"/>
    <mergeCell ref="P194:R197"/>
    <mergeCell ref="P265:AA265"/>
    <mergeCell ref="A83:N83"/>
    <mergeCell ref="O83:AA83"/>
    <mergeCell ref="A231:N231"/>
    <mergeCell ref="O231:AA231"/>
    <mergeCell ref="P257:AA257"/>
    <mergeCell ref="P258:AA258"/>
    <mergeCell ref="P260:AA260"/>
    <mergeCell ref="O249:Q249"/>
    <mergeCell ref="O250:Q250"/>
    <mergeCell ref="P261:AA261"/>
    <mergeCell ref="P262:AA262"/>
    <mergeCell ref="P263:AA263"/>
    <mergeCell ref="P264:AA264"/>
    <mergeCell ref="P238:AA238"/>
    <mergeCell ref="P239:AA239"/>
    <mergeCell ref="P240:AA240"/>
    <mergeCell ref="P241:AA241"/>
    <mergeCell ref="P242:AA242"/>
    <mergeCell ref="W152:AA152"/>
    <mergeCell ref="W153:AA153"/>
    <mergeCell ref="P243:AA243"/>
    <mergeCell ref="P254:AA254"/>
    <mergeCell ref="P255:AA255"/>
    <mergeCell ref="W30:AA30"/>
    <mergeCell ref="S31:T33"/>
    <mergeCell ref="U31:V31"/>
    <mergeCell ref="W31:AA31"/>
    <mergeCell ref="U32:V33"/>
    <mergeCell ref="W32:AA32"/>
    <mergeCell ref="W33:AA33"/>
    <mergeCell ref="U57:V58"/>
    <mergeCell ref="W57:AA57"/>
    <mergeCell ref="W58:AA58"/>
    <mergeCell ref="O46:O49"/>
    <mergeCell ref="P46:R49"/>
    <mergeCell ref="S46:T46"/>
    <mergeCell ref="W45:AA45"/>
    <mergeCell ref="O55:O58"/>
    <mergeCell ref="O54:AA54"/>
    <mergeCell ref="W48:AA48"/>
    <mergeCell ref="W49:AA49"/>
    <mergeCell ref="W40:AA40"/>
    <mergeCell ref="W41:AA41"/>
    <mergeCell ref="S42:T42"/>
    <mergeCell ref="W42:AA42"/>
    <mergeCell ref="S43:T45"/>
    <mergeCell ref="U43:V43"/>
    <mergeCell ref="W43:AA43"/>
    <mergeCell ref="U44:V45"/>
    <mergeCell ref="W44:AA44"/>
    <mergeCell ref="P67:AA70"/>
    <mergeCell ref="O50:O51"/>
    <mergeCell ref="O52:O53"/>
    <mergeCell ref="P256:AA256"/>
    <mergeCell ref="O142:O145"/>
    <mergeCell ref="O146:O149"/>
    <mergeCell ref="P223:AA223"/>
    <mergeCell ref="W148:AA148"/>
    <mergeCell ref="W149:AA149"/>
    <mergeCell ref="U148:V149"/>
    <mergeCell ref="S147:T149"/>
    <mergeCell ref="U160:V160"/>
    <mergeCell ref="U161:V161"/>
    <mergeCell ref="U147:V147"/>
    <mergeCell ref="S160:T160"/>
    <mergeCell ref="S168:T168"/>
    <mergeCell ref="S169:T171"/>
    <mergeCell ref="S172:T172"/>
    <mergeCell ref="S173:T175"/>
    <mergeCell ref="U164:V164"/>
    <mergeCell ref="U165:V165"/>
    <mergeCell ref="U166:V167"/>
    <mergeCell ref="U168:V168"/>
    <mergeCell ref="S161:T163"/>
    <mergeCell ref="S195:T197"/>
    <mergeCell ref="P225:AA225"/>
    <mergeCell ref="W158:AA158"/>
    <mergeCell ref="S180:T180"/>
    <mergeCell ref="S176:T176"/>
    <mergeCell ref="S177:T179"/>
    <mergeCell ref="W160:AA160"/>
    <mergeCell ref="W161:AA161"/>
    <mergeCell ref="W162:AA162"/>
    <mergeCell ref="W163:AA163"/>
    <mergeCell ref="W164:AA164"/>
    <mergeCell ref="P50:AA51"/>
    <mergeCell ref="P52:AA53"/>
    <mergeCell ref="W65:AA65"/>
    <mergeCell ref="O79:O82"/>
    <mergeCell ref="P79:R82"/>
    <mergeCell ref="S79:T79"/>
    <mergeCell ref="U79:V79"/>
    <mergeCell ref="W79:AA79"/>
    <mergeCell ref="S80:T82"/>
    <mergeCell ref="U80:V80"/>
    <mergeCell ref="W80:AA80"/>
    <mergeCell ref="U81:V82"/>
    <mergeCell ref="W81:AA81"/>
    <mergeCell ref="W82:AA82"/>
    <mergeCell ref="O71:O74"/>
    <mergeCell ref="P71:R74"/>
    <mergeCell ref="S71:T71"/>
    <mergeCell ref="U71:V71"/>
    <mergeCell ref="W71:AA71"/>
    <mergeCell ref="S72:T74"/>
    <mergeCell ref="U72:V72"/>
    <mergeCell ref="W72:AA72"/>
    <mergeCell ref="U73:V74"/>
    <mergeCell ref="O63:O66"/>
    <mergeCell ref="P63:R66"/>
    <mergeCell ref="S63:T63"/>
    <mergeCell ref="U61:V62"/>
    <mergeCell ref="W61:AA61"/>
    <mergeCell ref="W62:AA62"/>
    <mergeCell ref="W63:AA63"/>
    <mergeCell ref="S64:T66"/>
    <mergeCell ref="U64:V64"/>
    <mergeCell ref="U84:V84"/>
    <mergeCell ref="W84:AA84"/>
    <mergeCell ref="O88:O91"/>
    <mergeCell ref="P88:R91"/>
    <mergeCell ref="S88:T88"/>
    <mergeCell ref="U88:V88"/>
    <mergeCell ref="W88:AA88"/>
    <mergeCell ref="S93:T95"/>
    <mergeCell ref="U93:V93"/>
    <mergeCell ref="W93:AA93"/>
    <mergeCell ref="U94:V95"/>
    <mergeCell ref="W94:AA94"/>
    <mergeCell ref="W98:AA98"/>
    <mergeCell ref="W99:AA99"/>
    <mergeCell ref="S97:T99"/>
    <mergeCell ref="U86:V87"/>
    <mergeCell ref="W97:AA97"/>
    <mergeCell ref="U90:V91"/>
    <mergeCell ref="W90:AA90"/>
    <mergeCell ref="W87:AA87"/>
    <mergeCell ref="S89:T91"/>
    <mergeCell ref="U89:V89"/>
    <mergeCell ref="W89:AA89"/>
    <mergeCell ref="W92:AA92"/>
    <mergeCell ref="O108:O111"/>
    <mergeCell ref="P108:R111"/>
    <mergeCell ref="S108:T108"/>
    <mergeCell ref="U108:V108"/>
    <mergeCell ref="W108:AA108"/>
    <mergeCell ref="O112:O115"/>
    <mergeCell ref="P112:R115"/>
    <mergeCell ref="S112:T112"/>
    <mergeCell ref="U112:V112"/>
    <mergeCell ref="W112:AA112"/>
    <mergeCell ref="O100:O103"/>
    <mergeCell ref="P100:R103"/>
    <mergeCell ref="S100:T100"/>
    <mergeCell ref="U100:V100"/>
    <mergeCell ref="W100:AA100"/>
    <mergeCell ref="O104:O107"/>
    <mergeCell ref="P104:R107"/>
    <mergeCell ref="S104:T104"/>
    <mergeCell ref="U104:V104"/>
    <mergeCell ref="W104:AA104"/>
    <mergeCell ref="S109:T111"/>
    <mergeCell ref="U109:V109"/>
    <mergeCell ref="W109:AA109"/>
    <mergeCell ref="U110:V111"/>
    <mergeCell ref="W110:AA110"/>
    <mergeCell ref="W111:AA111"/>
    <mergeCell ref="S113:T115"/>
    <mergeCell ref="W113:AA113"/>
    <mergeCell ref="U114:V115"/>
    <mergeCell ref="W46:AA46"/>
    <mergeCell ref="O42:O45"/>
    <mergeCell ref="P42:R45"/>
    <mergeCell ref="W114:AA114"/>
    <mergeCell ref="W115:AA115"/>
    <mergeCell ref="M112:M115"/>
    <mergeCell ref="N112:N115"/>
    <mergeCell ref="L96:L99"/>
    <mergeCell ref="M96:M99"/>
    <mergeCell ref="P92:R95"/>
    <mergeCell ref="O92:O95"/>
    <mergeCell ref="A54:N54"/>
    <mergeCell ref="L55:L58"/>
    <mergeCell ref="M55:M58"/>
    <mergeCell ref="N55:N58"/>
    <mergeCell ref="J50:J51"/>
    <mergeCell ref="J52:J53"/>
    <mergeCell ref="K50:K51"/>
    <mergeCell ref="I59:I62"/>
    <mergeCell ref="J59:J62"/>
    <mergeCell ref="K59:K62"/>
    <mergeCell ref="B26:B53"/>
    <mergeCell ref="D30:H33"/>
    <mergeCell ref="I112:I115"/>
    <mergeCell ref="I30:I33"/>
    <mergeCell ref="J30:J33"/>
    <mergeCell ref="C34:C37"/>
    <mergeCell ref="I75:I78"/>
    <mergeCell ref="J112:J115"/>
    <mergeCell ref="C104:C107"/>
    <mergeCell ref="D104:H107"/>
    <mergeCell ref="I104:I107"/>
    <mergeCell ref="W64:AA64"/>
    <mergeCell ref="U65:V66"/>
    <mergeCell ref="L63:L66"/>
    <mergeCell ref="W55:AA55"/>
    <mergeCell ref="S56:T58"/>
    <mergeCell ref="U56:V56"/>
    <mergeCell ref="W56:AA56"/>
    <mergeCell ref="W66:AA66"/>
    <mergeCell ref="O59:O62"/>
    <mergeCell ref="P59:R62"/>
    <mergeCell ref="S59:T59"/>
    <mergeCell ref="U59:V59"/>
    <mergeCell ref="W59:AA59"/>
    <mergeCell ref="L104:L107"/>
    <mergeCell ref="M104:M107"/>
    <mergeCell ref="N104:N107"/>
    <mergeCell ref="N88:N91"/>
    <mergeCell ref="L92:L95"/>
    <mergeCell ref="L59:L62"/>
    <mergeCell ref="M59:M62"/>
    <mergeCell ref="N59:N62"/>
    <mergeCell ref="M63:M66"/>
    <mergeCell ref="N63:N66"/>
    <mergeCell ref="S85:T87"/>
    <mergeCell ref="O96:O99"/>
    <mergeCell ref="P96:R99"/>
    <mergeCell ref="S96:T96"/>
    <mergeCell ref="U96:V96"/>
    <mergeCell ref="W96:AA96"/>
    <mergeCell ref="O84:O87"/>
    <mergeCell ref="P84:R87"/>
    <mergeCell ref="S84:T84"/>
    <mergeCell ref="L108:L111"/>
    <mergeCell ref="M108:M111"/>
    <mergeCell ref="N108:N111"/>
    <mergeCell ref="L112:L115"/>
    <mergeCell ref="I79:I82"/>
    <mergeCell ref="J79:J82"/>
    <mergeCell ref="K79:K82"/>
    <mergeCell ref="M92:M95"/>
    <mergeCell ref="N92:N95"/>
    <mergeCell ref="C67:C70"/>
    <mergeCell ref="D67:H70"/>
    <mergeCell ref="I67:I70"/>
    <mergeCell ref="J67:J70"/>
    <mergeCell ref="K67:K70"/>
    <mergeCell ref="C71:C74"/>
    <mergeCell ref="D71:H74"/>
    <mergeCell ref="I71:I74"/>
    <mergeCell ref="J71:J74"/>
    <mergeCell ref="K71:K74"/>
    <mergeCell ref="L67:N70"/>
    <mergeCell ref="C108:C111"/>
    <mergeCell ref="D108:H111"/>
    <mergeCell ref="I108:I111"/>
    <mergeCell ref="J108:J111"/>
    <mergeCell ref="K108:K111"/>
    <mergeCell ref="C112:C115"/>
    <mergeCell ref="D112:H115"/>
    <mergeCell ref="C92:C95"/>
    <mergeCell ref="K112:K115"/>
    <mergeCell ref="J75:J78"/>
    <mergeCell ref="N79:N82"/>
    <mergeCell ref="L84:L87"/>
    <mergeCell ref="M84:M87"/>
    <mergeCell ref="N84:N87"/>
    <mergeCell ref="J104:J107"/>
    <mergeCell ref="K104:K107"/>
    <mergeCell ref="A96:A103"/>
    <mergeCell ref="B96:B103"/>
    <mergeCell ref="A84:A95"/>
    <mergeCell ref="B84:B95"/>
    <mergeCell ref="K96:K99"/>
    <mergeCell ref="C96:C99"/>
    <mergeCell ref="D96:H99"/>
    <mergeCell ref="I96:I99"/>
    <mergeCell ref="J96:J99"/>
    <mergeCell ref="C84:C87"/>
    <mergeCell ref="D84:H87"/>
    <mergeCell ref="I84:I87"/>
    <mergeCell ref="J84:J87"/>
    <mergeCell ref="K84:K87"/>
    <mergeCell ref="C88:C91"/>
    <mergeCell ref="D88:H91"/>
    <mergeCell ref="I88:I91"/>
    <mergeCell ref="J88:J91"/>
    <mergeCell ref="K88:K91"/>
    <mergeCell ref="C100:C103"/>
    <mergeCell ref="D100:H103"/>
    <mergeCell ref="I100:I103"/>
    <mergeCell ref="J100:J103"/>
    <mergeCell ref="K100:K103"/>
    <mergeCell ref="D92:H95"/>
    <mergeCell ref="J92:J95"/>
    <mergeCell ref="K92:K95"/>
    <mergeCell ref="E1:N1"/>
    <mergeCell ref="A1:D1"/>
    <mergeCell ref="P259:AA259"/>
    <mergeCell ref="N96:N99"/>
    <mergeCell ref="L100:L103"/>
    <mergeCell ref="M100:M103"/>
    <mergeCell ref="N100:N103"/>
    <mergeCell ref="L23:L25"/>
    <mergeCell ref="M23:M25"/>
    <mergeCell ref="N23:N25"/>
    <mergeCell ref="L71:L74"/>
    <mergeCell ref="M71:M74"/>
    <mergeCell ref="N71:N74"/>
    <mergeCell ref="L75:L78"/>
    <mergeCell ref="M75:M78"/>
    <mergeCell ref="N75:N78"/>
    <mergeCell ref="L79:L82"/>
    <mergeCell ref="M79:M82"/>
    <mergeCell ref="L88:L91"/>
    <mergeCell ref="M88:M91"/>
    <mergeCell ref="D50:H51"/>
    <mergeCell ref="I50:I51"/>
    <mergeCell ref="C50:C51"/>
    <mergeCell ref="C52:C53"/>
    <mergeCell ref="D52:H53"/>
    <mergeCell ref="I52:I53"/>
    <mergeCell ref="K55:K58"/>
    <mergeCell ref="A55:A82"/>
    <mergeCell ref="B55:B82"/>
    <mergeCell ref="L38:L41"/>
    <mergeCell ref="M38:M41"/>
    <mergeCell ref="N38:N41"/>
    <mergeCell ref="J121:J122"/>
    <mergeCell ref="K121:K122"/>
    <mergeCell ref="I121:I122"/>
    <mergeCell ref="A120:D120"/>
    <mergeCell ref="E120:N120"/>
    <mergeCell ref="J249:J250"/>
    <mergeCell ref="K249:K250"/>
    <mergeCell ref="I249:I250"/>
    <mergeCell ref="A248:D248"/>
    <mergeCell ref="E248:N248"/>
    <mergeCell ref="L7:N14"/>
    <mergeCell ref="K75:K78"/>
    <mergeCell ref="C79:C82"/>
    <mergeCell ref="D79:H82"/>
    <mergeCell ref="I34:I37"/>
    <mergeCell ref="J34:J37"/>
    <mergeCell ref="J46:J49"/>
    <mergeCell ref="A26:A53"/>
    <mergeCell ref="C46:C49"/>
    <mergeCell ref="D46:H49"/>
    <mergeCell ref="J38:J41"/>
    <mergeCell ref="C42:C45"/>
    <mergeCell ref="C63:C66"/>
    <mergeCell ref="D63:H66"/>
    <mergeCell ref="I63:I66"/>
    <mergeCell ref="J63:J66"/>
    <mergeCell ref="K63:K66"/>
    <mergeCell ref="C55:C58"/>
    <mergeCell ref="D55:H58"/>
    <mergeCell ref="I55:I58"/>
    <mergeCell ref="J55:J58"/>
    <mergeCell ref="I46:I49"/>
    <mergeCell ref="K26:N26"/>
    <mergeCell ref="K28:N28"/>
    <mergeCell ref="K30:N30"/>
    <mergeCell ref="K32:N32"/>
    <mergeCell ref="K34:N34"/>
    <mergeCell ref="K36:N36"/>
    <mergeCell ref="K42:N42"/>
    <mergeCell ref="K44:N44"/>
    <mergeCell ref="K46:N46"/>
    <mergeCell ref="K48:N48"/>
    <mergeCell ref="L50:N51"/>
    <mergeCell ref="L52:N52"/>
    <mergeCell ref="L53:N53"/>
    <mergeCell ref="I2:J2"/>
    <mergeCell ref="I3:K3"/>
    <mergeCell ref="J21:J22"/>
    <mergeCell ref="K21:K22"/>
    <mergeCell ref="I21:I22"/>
    <mergeCell ref="A17:I17"/>
    <mergeCell ref="L15:N16"/>
    <mergeCell ref="A20:D20"/>
    <mergeCell ref="E20:N20"/>
    <mergeCell ref="C26:C29"/>
    <mergeCell ref="D26:H29"/>
    <mergeCell ref="D34:H37"/>
    <mergeCell ref="I26:I29"/>
    <mergeCell ref="J26:J29"/>
    <mergeCell ref="C30:C33"/>
    <mergeCell ref="K5:K6"/>
    <mergeCell ref="I24:I25"/>
    <mergeCell ref="A3:C3"/>
    <mergeCell ref="A2:C2"/>
  </mergeCells>
  <conditionalFormatting sqref="E281">
    <cfRule type="expression" dxfId="311" priority="58">
      <formula>$E$281&gt;$D$281</formula>
    </cfRule>
  </conditionalFormatting>
  <conditionalFormatting sqref="K249 K121 K21 J130:J149 J185:J213 J126 J108 J79 J50 J55 J59 J63 J67 J71 J75 J84 J88 J92 J96 J100 J104 J112 J26 J30 J34 J38 J52 A118:D118 A246:D246 D21:H22 D249:H250 D270:H271 M249:M250 K269:K271 M121:M122 M21:M22 D121:H122 J15:J16 K126:N149 J152:N183 K186:N213 J232:K243 K55:N66 K71:N82 K84:N115 K67:K70 J254:K265 L27:N29 L31:N49 K26:K53 K36:N36 J42:N42 K44:N44 J46:N46 K48:N48 J215:K230">
    <cfRule type="cellIs" dxfId="310" priority="57" operator="equal">
      <formula>0</formula>
    </cfRule>
  </conditionalFormatting>
  <conditionalFormatting sqref="E286">
    <cfRule type="expression" dxfId="309" priority="53">
      <formula>$E285=""</formula>
    </cfRule>
  </conditionalFormatting>
  <conditionalFormatting sqref="F286">
    <cfRule type="expression" dxfId="308" priority="52">
      <formula>$F$285=""</formula>
    </cfRule>
  </conditionalFormatting>
  <conditionalFormatting sqref="G286">
    <cfRule type="expression" dxfId="307" priority="51">
      <formula>$G$285=""</formula>
    </cfRule>
  </conditionalFormatting>
  <conditionalFormatting sqref="H286">
    <cfRule type="expression" dxfId="306" priority="50">
      <formula>$H$285=""</formula>
    </cfRule>
  </conditionalFormatting>
  <conditionalFormatting sqref="J7:J14">
    <cfRule type="cellIs" dxfId="305" priority="1" operator="equal">
      <formula>0</formula>
    </cfRule>
  </conditionalFormatting>
  <dataValidations count="11">
    <dataValidation type="whole" allowBlank="1" showInputMessage="1" showErrorMessage="1" errorTitle="Atentie!" error="Pot fi acordate maximum 5 puncte de credit" sqref="K7:K14" xr:uid="{00000000-0002-0000-0100-000000000000}">
      <formula1>0</formula1>
      <formula2>5</formula2>
    </dataValidation>
    <dataValidation type="whole" allowBlank="1" showInputMessage="1" showErrorMessage="1" errorTitle="ATENTIE!" error="doar cifre..." sqref="K2" xr:uid="{00000000-0002-0000-0100-000001000000}">
      <formula1>1</formula1>
      <formula2>2000000</formula2>
    </dataValidation>
    <dataValidation type="whole" allowBlank="1" showInputMessage="1" showErrorMessage="1" errorTitle="Atentie!" error="doar cifre..." sqref="D281:E281" xr:uid="{00000000-0002-0000-0100-000002000000}">
      <formula1>0</formula1>
      <formula2>500</formula2>
    </dataValidation>
    <dataValidation type="whole" allowBlank="1" showInputMessage="1" showErrorMessage="1" errorTitle="ATENTIE!" error="doar cifre..." sqref="E285:H285" xr:uid="{00000000-0002-0000-0100-000003000000}">
      <formula1>0</formula1>
      <formula2>30000</formula2>
    </dataValidation>
    <dataValidation type="whole" allowBlank="1" showInputMessage="1" showErrorMessage="1" errorTitle="Atentie!" error="doar 0 sau 1" sqref="K254:K265" xr:uid="{00000000-0002-0000-0100-000004000000}">
      <formula1>0</formula1>
      <formula2>1</formula2>
    </dataValidation>
    <dataValidation type="whole" allowBlank="1" showInputMessage="1" showErrorMessage="1" errorTitle="Atentie!" error="doar cifre..." sqref="K180 L84:N115 K112 L37:N41 K190 L186:N213 K186 K206 K202 K198 K210 L176:N183 K176 K152:N175 K63 L45:N45 K232:K243 K79 K215:K230 K130 K126 K134 K138 K142 K146 L126:N149 K194 L67 L29:N29 L33:N33 K38 L50 K55 K59 L55:N66 K71 K75 L71:N82 K84 K88 K92 K96 K100 K104 K108 L27:N27 L31:N31 L35:N35 L43:N43 L47:N47 L49:N49" xr:uid="{00000000-0002-0000-0100-000005000000}">
      <formula1>0</formula1>
      <formula2>300</formula2>
    </dataValidation>
    <dataValidation type="whole" allowBlank="1" showInputMessage="1" showErrorMessage="1" errorTitle="Atentie!" error="doar cifre..." sqref="K52 K50 K67" xr:uid="{00000000-0002-0000-0100-000006000000}">
      <formula1>0</formula1>
      <formula2>2000</formula2>
    </dataValidation>
    <dataValidation type="whole" allowBlank="1" showInputMessage="1" showErrorMessage="1" errorTitle="Atentie!" error="doar cifre..." sqref="K15:K16" xr:uid="{00000000-0002-0000-0100-000007000000}">
      <formula1>0</formula1>
      <formula2>30000000</formula2>
    </dataValidation>
    <dataValidation type="list" allowBlank="1" showInputMessage="1" showErrorMessage="1" errorTitle="ATENTIE!" error="alegeti din lista..." sqref="D2:H2" xr:uid="{00000000-0002-0000-0100-000008000000}">
      <formula1>FacDom</formula1>
    </dataValidation>
    <dataValidation type="list" errorStyle="information" allowBlank="1" showInputMessage="1" showErrorMessage="1" errorTitle="Puteti trece si alt nume" sqref="D3:H3" xr:uid="{00000000-0002-0000-0100-000009000000}">
      <formula1>INDIRECT($D$2)</formula1>
    </dataValidation>
    <dataValidation type="list" allowBlank="1" showInputMessage="1" showErrorMessage="1" errorTitle="Nota:" error="selectati X sau nimic..." sqref="M2:M3" xr:uid="{00000000-0002-0000-0100-00000A000000}">
      <formula1>xuri</formula1>
    </dataValidation>
  </dataValidations>
  <printOptions verticalCentered="1"/>
  <pageMargins left="0.196850393700787" right="0.196850393700787" top="0.36" bottom="0.28999999999999998" header="0" footer="0.12"/>
  <pageSetup paperSize="9" scale="93" pageOrder="overThenDown" orientation="landscape" errors="blank" r:id="rId2"/>
  <headerFooter scaleWithDoc="0">
    <oddFooter>&amp;R&amp;8v14.20180313 - Pag. &amp;P / &amp;N</oddFooter>
  </headerFooter>
  <rowBreaks count="9" manualBreakCount="9">
    <brk id="19" max="16383" man="1"/>
    <brk id="83" max="16383" man="1"/>
    <brk id="119" max="16383" man="1"/>
    <brk id="150" max="16383" man="1"/>
    <brk id="184" max="16383" man="1"/>
    <brk id="214" max="16383" man="1"/>
    <brk id="231" max="16383" man="1"/>
    <brk id="247" max="16383" man="1"/>
    <brk id="268" max="16383" man="1"/>
  </rowBreaks>
  <ignoredErrors>
    <ignoredError sqref="J240" 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98168889431442"/>
  </sheetPr>
  <dimension ref="A1:F50"/>
  <sheetViews>
    <sheetView zoomScale="80" zoomScaleNormal="80" workbookViewId="0">
      <pane ySplit="4" topLeftCell="A5" activePane="bottomLeft" state="frozen"/>
      <selection activeCell="G1" sqref="G1:G3"/>
      <selection pane="bottomLeft" activeCell="C7" sqref="C7"/>
    </sheetView>
  </sheetViews>
  <sheetFormatPr defaultRowHeight="15" x14ac:dyDescent="0.25"/>
  <cols>
    <col min="1" max="1" width="4" customWidth="1"/>
    <col min="2" max="2" width="6.85546875" customWidth="1"/>
    <col min="3" max="3" width="18.85546875" customWidth="1"/>
    <col min="4" max="4" width="10.28515625" customWidth="1"/>
    <col min="5" max="5" width="45.5703125" customWidth="1"/>
    <col min="6" max="6" width="90" customWidth="1"/>
  </cols>
  <sheetData>
    <row r="1" spans="1:6" ht="15.75" customHeight="1" x14ac:dyDescent="0.25">
      <c r="A1" s="102" t="str">
        <f>FisaAutoevaluare!A1</f>
        <v>Universitatea SPIRU HARET - 
Anul universitar 2021-2022</v>
      </c>
      <c r="B1" s="102"/>
      <c r="C1" s="102"/>
      <c r="D1" s="102"/>
      <c r="E1" s="669" t="str">
        <f>HYPERLINK("#FisaAutoevaluare!D79","Inapoi in Fisa B")</f>
        <v>Inapoi in Fisa B</v>
      </c>
      <c r="F1" s="193" t="str">
        <f>FisaAutoevaluare!B55</f>
        <v>Activități desfășurate la nivel de facultate</v>
      </c>
    </row>
    <row r="2" spans="1:6" ht="15.75" customHeight="1" x14ac:dyDescent="0.25">
      <c r="A2" s="102">
        <f>FisaAutoevaluare!D2</f>
        <v>0</v>
      </c>
      <c r="B2" s="102"/>
      <c r="C2" s="102"/>
      <c r="D2" s="102"/>
      <c r="E2" s="670"/>
      <c r="F2" s="672" t="str">
        <f>FisaAutoevaluare!D79</f>
        <v>Alte activități cu caracter permanent programate la nivel de facultate (programări aprobate de conducere) - obligatoriu</v>
      </c>
    </row>
    <row r="3" spans="1:6" x14ac:dyDescent="0.25">
      <c r="A3" s="676" t="str">
        <f>IF(FisaAutoevaluare!D3="","?",FisaAutoevaluare!D3)</f>
        <v>?</v>
      </c>
      <c r="B3" s="676"/>
      <c r="C3" s="676"/>
      <c r="D3" s="676"/>
      <c r="E3" s="671"/>
      <c r="F3" s="673"/>
    </row>
    <row r="4" spans="1:6" s="43" customFormat="1" ht="30" x14ac:dyDescent="0.25">
      <c r="A4" s="74" t="s">
        <v>1962</v>
      </c>
      <c r="B4" s="75" t="s">
        <v>1963</v>
      </c>
      <c r="C4" s="75" t="s">
        <v>2277</v>
      </c>
      <c r="D4" s="211" t="s">
        <v>2391</v>
      </c>
      <c r="E4" s="212" t="s">
        <v>2400</v>
      </c>
      <c r="F4" s="212" t="s">
        <v>2584</v>
      </c>
    </row>
    <row r="5" spans="1:6" ht="63" customHeight="1" x14ac:dyDescent="0.25">
      <c r="A5" s="76" t="str">
        <f>IF(B5="","",ROW()-4)</f>
        <v/>
      </c>
      <c r="B5" s="77" t="str">
        <f>IF(AND(C5&lt;&gt;"",D5&lt;&gt;""),"B14","")</f>
        <v/>
      </c>
      <c r="C5" s="78" t="str">
        <f>IF(OR(E5&lt;&gt;"",F5&lt;&gt;""),PROPER(A$3),"")</f>
        <v/>
      </c>
      <c r="D5" s="176"/>
      <c r="E5" s="177"/>
      <c r="F5" s="178"/>
    </row>
    <row r="6" spans="1:6" ht="63" customHeight="1" x14ac:dyDescent="0.25">
      <c r="A6" s="76" t="str">
        <f t="shared" ref="A6:A50" si="0">IF(B6="","",ROW()-4)</f>
        <v/>
      </c>
      <c r="B6" s="77" t="str">
        <f t="shared" ref="B6:B50" si="1">IF(AND(C6&lt;&gt;"",D6&lt;&gt;""),"B14","")</f>
        <v/>
      </c>
      <c r="C6" s="78" t="str">
        <f t="shared" ref="C6:C50" si="2">IF(OR(E6&lt;&gt;"",F6&lt;&gt;""),PROPER(A$3),"")</f>
        <v/>
      </c>
      <c r="D6" s="176"/>
      <c r="E6" s="177"/>
      <c r="F6" s="178"/>
    </row>
    <row r="7" spans="1:6" ht="63" customHeight="1" x14ac:dyDescent="0.25">
      <c r="A7" s="76" t="str">
        <f t="shared" si="0"/>
        <v/>
      </c>
      <c r="B7" s="77" t="str">
        <f t="shared" si="1"/>
        <v/>
      </c>
      <c r="C7" s="78" t="str">
        <f t="shared" si="2"/>
        <v/>
      </c>
      <c r="D7" s="176"/>
      <c r="E7" s="177"/>
      <c r="F7" s="178"/>
    </row>
    <row r="8" spans="1:6" ht="63" customHeight="1" x14ac:dyDescent="0.25">
      <c r="A8" s="76" t="str">
        <f t="shared" si="0"/>
        <v/>
      </c>
      <c r="B8" s="77" t="str">
        <f t="shared" si="1"/>
        <v/>
      </c>
      <c r="C8" s="78" t="str">
        <f t="shared" si="2"/>
        <v/>
      </c>
      <c r="D8" s="176"/>
      <c r="E8" s="177"/>
      <c r="F8" s="178"/>
    </row>
    <row r="9" spans="1:6" ht="63" customHeight="1" x14ac:dyDescent="0.25">
      <c r="A9" s="76" t="str">
        <f t="shared" si="0"/>
        <v/>
      </c>
      <c r="B9" s="77" t="str">
        <f t="shared" si="1"/>
        <v/>
      </c>
      <c r="C9" s="78" t="str">
        <f t="shared" si="2"/>
        <v/>
      </c>
      <c r="D9" s="176"/>
      <c r="E9" s="177"/>
      <c r="F9" s="180"/>
    </row>
    <row r="10" spans="1:6" ht="63" customHeight="1" x14ac:dyDescent="0.25">
      <c r="A10" s="76" t="str">
        <f t="shared" si="0"/>
        <v/>
      </c>
      <c r="B10" s="77" t="str">
        <f t="shared" si="1"/>
        <v/>
      </c>
      <c r="C10" s="78" t="str">
        <f t="shared" si="2"/>
        <v/>
      </c>
      <c r="D10" s="176"/>
      <c r="E10" s="177"/>
      <c r="F10" s="180"/>
    </row>
    <row r="11" spans="1:6" ht="63" customHeight="1" x14ac:dyDescent="0.25">
      <c r="A11" s="76" t="str">
        <f t="shared" si="0"/>
        <v/>
      </c>
      <c r="B11" s="77" t="str">
        <f t="shared" si="1"/>
        <v/>
      </c>
      <c r="C11" s="78" t="str">
        <f t="shared" si="2"/>
        <v/>
      </c>
      <c r="D11" s="176"/>
      <c r="E11" s="177"/>
      <c r="F11" s="179"/>
    </row>
    <row r="12" spans="1:6" ht="63" customHeight="1" x14ac:dyDescent="0.25">
      <c r="A12" s="76" t="str">
        <f t="shared" si="0"/>
        <v/>
      </c>
      <c r="B12" s="77" t="str">
        <f t="shared" si="1"/>
        <v/>
      </c>
      <c r="C12" s="78" t="str">
        <f t="shared" si="2"/>
        <v/>
      </c>
      <c r="D12" s="176"/>
      <c r="E12" s="177"/>
      <c r="F12" s="180"/>
    </row>
    <row r="13" spans="1:6" ht="63" customHeight="1" x14ac:dyDescent="0.25">
      <c r="A13" s="76" t="str">
        <f t="shared" si="0"/>
        <v/>
      </c>
      <c r="B13" s="77" t="str">
        <f t="shared" si="1"/>
        <v/>
      </c>
      <c r="C13" s="78" t="str">
        <f t="shared" si="2"/>
        <v/>
      </c>
      <c r="D13" s="176"/>
      <c r="E13" s="177"/>
      <c r="F13" s="180"/>
    </row>
    <row r="14" spans="1:6" ht="63" customHeight="1" x14ac:dyDescent="0.25">
      <c r="A14" s="76" t="str">
        <f t="shared" si="0"/>
        <v/>
      </c>
      <c r="B14" s="77" t="str">
        <f t="shared" si="1"/>
        <v/>
      </c>
      <c r="C14" s="78" t="str">
        <f t="shared" si="2"/>
        <v/>
      </c>
      <c r="D14" s="176"/>
      <c r="E14" s="177"/>
      <c r="F14" s="180"/>
    </row>
    <row r="15" spans="1:6" ht="63" customHeight="1" x14ac:dyDescent="0.25">
      <c r="A15" s="76" t="str">
        <f t="shared" si="0"/>
        <v/>
      </c>
      <c r="B15" s="77" t="str">
        <f t="shared" si="1"/>
        <v/>
      </c>
      <c r="C15" s="78" t="str">
        <f t="shared" si="2"/>
        <v/>
      </c>
      <c r="D15" s="176"/>
      <c r="E15" s="177"/>
      <c r="F15" s="180"/>
    </row>
    <row r="16" spans="1:6" ht="63" customHeight="1" x14ac:dyDescent="0.25">
      <c r="A16" s="76" t="str">
        <f t="shared" si="0"/>
        <v/>
      </c>
      <c r="B16" s="77" t="str">
        <f t="shared" si="1"/>
        <v/>
      </c>
      <c r="C16" s="78" t="str">
        <f t="shared" si="2"/>
        <v/>
      </c>
      <c r="D16" s="176"/>
      <c r="E16" s="177"/>
      <c r="F16" s="180"/>
    </row>
    <row r="17" spans="1:6" ht="63" customHeight="1" x14ac:dyDescent="0.25">
      <c r="A17" s="76" t="str">
        <f t="shared" si="0"/>
        <v/>
      </c>
      <c r="B17" s="77" t="str">
        <f t="shared" si="1"/>
        <v/>
      </c>
      <c r="C17" s="78" t="str">
        <f t="shared" si="2"/>
        <v/>
      </c>
      <c r="D17" s="176"/>
      <c r="E17" s="177"/>
      <c r="F17" s="180"/>
    </row>
    <row r="18" spans="1:6" ht="63" customHeight="1" x14ac:dyDescent="0.25">
      <c r="A18" s="76" t="str">
        <f t="shared" si="0"/>
        <v/>
      </c>
      <c r="B18" s="77" t="str">
        <f t="shared" si="1"/>
        <v/>
      </c>
      <c r="C18" s="78" t="str">
        <f t="shared" si="2"/>
        <v/>
      </c>
      <c r="D18" s="176"/>
      <c r="E18" s="177"/>
      <c r="F18" s="180"/>
    </row>
    <row r="19" spans="1:6" ht="63" customHeight="1" x14ac:dyDescent="0.25">
      <c r="A19" s="76" t="str">
        <f t="shared" si="0"/>
        <v/>
      </c>
      <c r="B19" s="77" t="str">
        <f t="shared" si="1"/>
        <v/>
      </c>
      <c r="C19" s="78" t="str">
        <f t="shared" si="2"/>
        <v/>
      </c>
      <c r="D19" s="176"/>
      <c r="E19" s="177"/>
      <c r="F19" s="180"/>
    </row>
    <row r="20" spans="1:6" ht="63" customHeight="1" x14ac:dyDescent="0.25">
      <c r="A20" s="76" t="str">
        <f t="shared" si="0"/>
        <v/>
      </c>
      <c r="B20" s="77" t="str">
        <f t="shared" si="1"/>
        <v/>
      </c>
      <c r="C20" s="78" t="str">
        <f t="shared" si="2"/>
        <v/>
      </c>
      <c r="D20" s="176"/>
      <c r="E20" s="177"/>
      <c r="F20" s="180"/>
    </row>
    <row r="21" spans="1:6" ht="63" customHeight="1" x14ac:dyDescent="0.25">
      <c r="A21" s="76" t="str">
        <f t="shared" si="0"/>
        <v/>
      </c>
      <c r="B21" s="77" t="str">
        <f t="shared" si="1"/>
        <v/>
      </c>
      <c r="C21" s="78" t="str">
        <f t="shared" si="2"/>
        <v/>
      </c>
      <c r="D21" s="176"/>
      <c r="E21" s="177"/>
      <c r="F21" s="181"/>
    </row>
    <row r="22" spans="1:6" ht="63" customHeight="1" x14ac:dyDescent="0.25">
      <c r="A22" s="76" t="str">
        <f t="shared" si="0"/>
        <v/>
      </c>
      <c r="B22" s="77" t="str">
        <f t="shared" si="1"/>
        <v/>
      </c>
      <c r="C22" s="78" t="str">
        <f t="shared" si="2"/>
        <v/>
      </c>
      <c r="D22" s="176"/>
      <c r="E22" s="177"/>
      <c r="F22" s="181"/>
    </row>
    <row r="23" spans="1:6" ht="63" customHeight="1" x14ac:dyDescent="0.25">
      <c r="A23" s="76" t="str">
        <f t="shared" si="0"/>
        <v/>
      </c>
      <c r="B23" s="77" t="str">
        <f t="shared" si="1"/>
        <v/>
      </c>
      <c r="C23" s="78" t="str">
        <f t="shared" si="2"/>
        <v/>
      </c>
      <c r="D23" s="176"/>
      <c r="E23" s="177"/>
      <c r="F23" s="181"/>
    </row>
    <row r="24" spans="1:6" ht="63" customHeight="1" x14ac:dyDescent="0.25">
      <c r="A24" s="76" t="str">
        <f t="shared" si="0"/>
        <v/>
      </c>
      <c r="B24" s="77" t="str">
        <f t="shared" si="1"/>
        <v/>
      </c>
      <c r="C24" s="78" t="str">
        <f t="shared" si="2"/>
        <v/>
      </c>
      <c r="D24" s="176"/>
      <c r="E24" s="177"/>
      <c r="F24" s="181"/>
    </row>
    <row r="25" spans="1:6" ht="63" customHeight="1" x14ac:dyDescent="0.25">
      <c r="A25" s="76" t="str">
        <f t="shared" si="0"/>
        <v/>
      </c>
      <c r="B25" s="77" t="str">
        <f t="shared" si="1"/>
        <v/>
      </c>
      <c r="C25" s="78" t="str">
        <f t="shared" si="2"/>
        <v/>
      </c>
      <c r="D25" s="176"/>
      <c r="E25" s="177"/>
      <c r="F25" s="181"/>
    </row>
    <row r="26" spans="1:6" ht="63" customHeight="1" x14ac:dyDescent="0.25">
      <c r="A26" s="76" t="str">
        <f t="shared" si="0"/>
        <v/>
      </c>
      <c r="B26" s="77" t="str">
        <f t="shared" si="1"/>
        <v/>
      </c>
      <c r="C26" s="78" t="str">
        <f t="shared" si="2"/>
        <v/>
      </c>
      <c r="D26" s="176"/>
      <c r="E26" s="177"/>
      <c r="F26" s="181"/>
    </row>
    <row r="27" spans="1:6" ht="63" customHeight="1" x14ac:dyDescent="0.25">
      <c r="A27" s="76" t="str">
        <f t="shared" si="0"/>
        <v/>
      </c>
      <c r="B27" s="77" t="str">
        <f t="shared" si="1"/>
        <v/>
      </c>
      <c r="C27" s="78" t="str">
        <f t="shared" si="2"/>
        <v/>
      </c>
      <c r="D27" s="176"/>
      <c r="E27" s="177"/>
      <c r="F27" s="181"/>
    </row>
    <row r="28" spans="1:6" ht="63" customHeight="1" x14ac:dyDescent="0.25">
      <c r="A28" s="76" t="str">
        <f t="shared" si="0"/>
        <v/>
      </c>
      <c r="B28" s="77" t="str">
        <f t="shared" si="1"/>
        <v/>
      </c>
      <c r="C28" s="78" t="str">
        <f t="shared" si="2"/>
        <v/>
      </c>
      <c r="D28" s="176"/>
      <c r="E28" s="177"/>
      <c r="F28" s="181"/>
    </row>
    <row r="29" spans="1:6" ht="63" customHeight="1" x14ac:dyDescent="0.25">
      <c r="A29" s="76" t="str">
        <f t="shared" si="0"/>
        <v/>
      </c>
      <c r="B29" s="77" t="str">
        <f t="shared" si="1"/>
        <v/>
      </c>
      <c r="C29" s="78" t="str">
        <f t="shared" si="2"/>
        <v/>
      </c>
      <c r="D29" s="176"/>
      <c r="E29" s="177"/>
      <c r="F29" s="181"/>
    </row>
    <row r="30" spans="1:6" ht="63" customHeight="1" x14ac:dyDescent="0.25">
      <c r="A30" s="76" t="str">
        <f t="shared" si="0"/>
        <v/>
      </c>
      <c r="B30" s="77" t="str">
        <f t="shared" si="1"/>
        <v/>
      </c>
      <c r="C30" s="78" t="str">
        <f t="shared" si="2"/>
        <v/>
      </c>
      <c r="D30" s="176"/>
      <c r="E30" s="177"/>
      <c r="F30" s="181"/>
    </row>
    <row r="31" spans="1:6" ht="63" customHeight="1" x14ac:dyDescent="0.25">
      <c r="A31" s="76" t="str">
        <f t="shared" si="0"/>
        <v/>
      </c>
      <c r="B31" s="77" t="str">
        <f t="shared" si="1"/>
        <v/>
      </c>
      <c r="C31" s="78" t="str">
        <f t="shared" si="2"/>
        <v/>
      </c>
      <c r="D31" s="176"/>
      <c r="E31" s="177"/>
      <c r="F31" s="181"/>
    </row>
    <row r="32" spans="1:6" ht="63" customHeight="1" x14ac:dyDescent="0.25">
      <c r="A32" s="76" t="str">
        <f t="shared" si="0"/>
        <v/>
      </c>
      <c r="B32" s="77" t="str">
        <f t="shared" si="1"/>
        <v/>
      </c>
      <c r="C32" s="78" t="str">
        <f t="shared" si="2"/>
        <v/>
      </c>
      <c r="D32" s="176"/>
      <c r="E32" s="177"/>
      <c r="F32" s="181"/>
    </row>
    <row r="33" spans="1:6" ht="63" customHeight="1" x14ac:dyDescent="0.25">
      <c r="A33" s="76" t="str">
        <f t="shared" si="0"/>
        <v/>
      </c>
      <c r="B33" s="77" t="str">
        <f t="shared" si="1"/>
        <v/>
      </c>
      <c r="C33" s="78" t="str">
        <f t="shared" si="2"/>
        <v/>
      </c>
      <c r="D33" s="176"/>
      <c r="E33" s="177"/>
      <c r="F33" s="181"/>
    </row>
    <row r="34" spans="1:6" ht="63" customHeight="1" x14ac:dyDescent="0.25">
      <c r="A34" s="76" t="str">
        <f t="shared" si="0"/>
        <v/>
      </c>
      <c r="B34" s="77" t="str">
        <f t="shared" si="1"/>
        <v/>
      </c>
      <c r="C34" s="78" t="str">
        <f t="shared" si="2"/>
        <v/>
      </c>
      <c r="D34" s="176"/>
      <c r="E34" s="177"/>
      <c r="F34" s="181"/>
    </row>
    <row r="35" spans="1:6" ht="63" customHeight="1" x14ac:dyDescent="0.25">
      <c r="A35" s="76" t="str">
        <f t="shared" si="0"/>
        <v/>
      </c>
      <c r="B35" s="77" t="str">
        <f t="shared" si="1"/>
        <v/>
      </c>
      <c r="C35" s="78" t="str">
        <f t="shared" si="2"/>
        <v/>
      </c>
      <c r="D35" s="176"/>
      <c r="E35" s="177"/>
      <c r="F35" s="181"/>
    </row>
    <row r="36" spans="1:6" ht="63" customHeight="1" x14ac:dyDescent="0.25">
      <c r="A36" s="76" t="str">
        <f t="shared" si="0"/>
        <v/>
      </c>
      <c r="B36" s="77" t="str">
        <f t="shared" si="1"/>
        <v/>
      </c>
      <c r="C36" s="78" t="str">
        <f t="shared" si="2"/>
        <v/>
      </c>
      <c r="D36" s="176"/>
      <c r="E36" s="177"/>
      <c r="F36" s="181"/>
    </row>
    <row r="37" spans="1:6" ht="63" customHeight="1" x14ac:dyDescent="0.25">
      <c r="A37" s="76" t="str">
        <f t="shared" si="0"/>
        <v/>
      </c>
      <c r="B37" s="77" t="str">
        <f t="shared" si="1"/>
        <v/>
      </c>
      <c r="C37" s="78" t="str">
        <f t="shared" si="2"/>
        <v/>
      </c>
      <c r="D37" s="176"/>
      <c r="E37" s="177"/>
      <c r="F37" s="181"/>
    </row>
    <row r="38" spans="1:6" ht="63" customHeight="1" x14ac:dyDescent="0.25">
      <c r="A38" s="76" t="str">
        <f t="shared" si="0"/>
        <v/>
      </c>
      <c r="B38" s="77" t="str">
        <f t="shared" si="1"/>
        <v/>
      </c>
      <c r="C38" s="78" t="str">
        <f t="shared" si="2"/>
        <v/>
      </c>
      <c r="D38" s="176"/>
      <c r="E38" s="177"/>
      <c r="F38" s="181"/>
    </row>
    <row r="39" spans="1:6" ht="63" customHeight="1" x14ac:dyDescent="0.25">
      <c r="A39" s="76" t="str">
        <f t="shared" si="0"/>
        <v/>
      </c>
      <c r="B39" s="77" t="str">
        <f t="shared" si="1"/>
        <v/>
      </c>
      <c r="C39" s="78" t="str">
        <f t="shared" si="2"/>
        <v/>
      </c>
      <c r="D39" s="176"/>
      <c r="E39" s="177"/>
      <c r="F39" s="181"/>
    </row>
    <row r="40" spans="1:6" ht="63" customHeight="1" x14ac:dyDescent="0.25">
      <c r="A40" s="76" t="str">
        <f t="shared" si="0"/>
        <v/>
      </c>
      <c r="B40" s="77" t="str">
        <f t="shared" si="1"/>
        <v/>
      </c>
      <c r="C40" s="78" t="str">
        <f t="shared" si="2"/>
        <v/>
      </c>
      <c r="D40" s="176"/>
      <c r="E40" s="177"/>
      <c r="F40" s="181"/>
    </row>
    <row r="41" spans="1:6" ht="63" customHeight="1" x14ac:dyDescent="0.25">
      <c r="A41" s="76" t="str">
        <f t="shared" si="0"/>
        <v/>
      </c>
      <c r="B41" s="77" t="str">
        <f t="shared" si="1"/>
        <v/>
      </c>
      <c r="C41" s="78" t="str">
        <f t="shared" si="2"/>
        <v/>
      </c>
      <c r="D41" s="176"/>
      <c r="E41" s="177"/>
      <c r="F41" s="181"/>
    </row>
    <row r="42" spans="1:6" ht="63" customHeight="1" x14ac:dyDescent="0.25">
      <c r="A42" s="76" t="str">
        <f t="shared" si="0"/>
        <v/>
      </c>
      <c r="B42" s="77" t="str">
        <f t="shared" si="1"/>
        <v/>
      </c>
      <c r="C42" s="78" t="str">
        <f t="shared" si="2"/>
        <v/>
      </c>
      <c r="D42" s="176"/>
      <c r="E42" s="177"/>
      <c r="F42" s="181"/>
    </row>
    <row r="43" spans="1:6" ht="63" customHeight="1" x14ac:dyDescent="0.25">
      <c r="A43" s="76" t="str">
        <f t="shared" si="0"/>
        <v/>
      </c>
      <c r="B43" s="77" t="str">
        <f t="shared" si="1"/>
        <v/>
      </c>
      <c r="C43" s="78" t="str">
        <f t="shared" si="2"/>
        <v/>
      </c>
      <c r="D43" s="176"/>
      <c r="E43" s="177"/>
      <c r="F43" s="181"/>
    </row>
    <row r="44" spans="1:6" ht="63" customHeight="1" x14ac:dyDescent="0.25">
      <c r="A44" s="76" t="str">
        <f t="shared" si="0"/>
        <v/>
      </c>
      <c r="B44" s="77" t="str">
        <f t="shared" si="1"/>
        <v/>
      </c>
      <c r="C44" s="78" t="str">
        <f t="shared" si="2"/>
        <v/>
      </c>
      <c r="D44" s="176"/>
      <c r="E44" s="177"/>
      <c r="F44" s="181"/>
    </row>
    <row r="45" spans="1:6" ht="63" customHeight="1" x14ac:dyDescent="0.25">
      <c r="A45" s="76" t="str">
        <f t="shared" si="0"/>
        <v/>
      </c>
      <c r="B45" s="77" t="str">
        <f t="shared" si="1"/>
        <v/>
      </c>
      <c r="C45" s="78" t="str">
        <f t="shared" si="2"/>
        <v/>
      </c>
      <c r="D45" s="176"/>
      <c r="E45" s="177"/>
      <c r="F45" s="181"/>
    </row>
    <row r="46" spans="1:6" ht="63" customHeight="1" x14ac:dyDescent="0.25">
      <c r="A46" s="76" t="str">
        <f t="shared" si="0"/>
        <v/>
      </c>
      <c r="B46" s="77" t="str">
        <f t="shared" si="1"/>
        <v/>
      </c>
      <c r="C46" s="78" t="str">
        <f t="shared" si="2"/>
        <v/>
      </c>
      <c r="D46" s="176"/>
      <c r="E46" s="177"/>
      <c r="F46" s="181"/>
    </row>
    <row r="47" spans="1:6" ht="63" customHeight="1" x14ac:dyDescent="0.25">
      <c r="A47" s="76" t="str">
        <f t="shared" si="0"/>
        <v/>
      </c>
      <c r="B47" s="77" t="str">
        <f t="shared" si="1"/>
        <v/>
      </c>
      <c r="C47" s="78" t="str">
        <f t="shared" si="2"/>
        <v/>
      </c>
      <c r="D47" s="176"/>
      <c r="E47" s="177"/>
      <c r="F47" s="181"/>
    </row>
    <row r="48" spans="1:6" ht="63" customHeight="1" x14ac:dyDescent="0.25">
      <c r="A48" s="76" t="str">
        <f t="shared" si="0"/>
        <v/>
      </c>
      <c r="B48" s="77" t="str">
        <f t="shared" si="1"/>
        <v/>
      </c>
      <c r="C48" s="78" t="str">
        <f t="shared" si="2"/>
        <v/>
      </c>
      <c r="D48" s="176"/>
      <c r="E48" s="177"/>
      <c r="F48" s="181"/>
    </row>
    <row r="49" spans="1:6" ht="63" customHeight="1" x14ac:dyDescent="0.25">
      <c r="A49" s="76" t="str">
        <f t="shared" si="0"/>
        <v/>
      </c>
      <c r="B49" s="77" t="str">
        <f t="shared" si="1"/>
        <v/>
      </c>
      <c r="C49" s="78" t="str">
        <f t="shared" si="2"/>
        <v/>
      </c>
      <c r="D49" s="176"/>
      <c r="E49" s="177"/>
      <c r="F49" s="181"/>
    </row>
    <row r="50" spans="1:6" ht="63" customHeight="1" x14ac:dyDescent="0.25">
      <c r="A50" s="76" t="str">
        <f t="shared" si="0"/>
        <v/>
      </c>
      <c r="B50" s="77" t="str">
        <f t="shared" si="1"/>
        <v/>
      </c>
      <c r="C50" s="78" t="str">
        <f t="shared" si="2"/>
        <v/>
      </c>
      <c r="D50" s="176"/>
      <c r="E50" s="177"/>
      <c r="F50" s="181"/>
    </row>
  </sheetData>
  <sheetProtection password="CC74" sheet="1" objects="1" scenarios="1" insertHyperlinks="0"/>
  <mergeCells count="3">
    <mergeCell ref="E1:E3"/>
    <mergeCell ref="F2:F3"/>
    <mergeCell ref="A3:D3"/>
  </mergeCells>
  <conditionalFormatting sqref="F19">
    <cfRule type="cellIs" dxfId="118" priority="2" operator="equal">
      <formula>0</formula>
    </cfRule>
  </conditionalFormatting>
  <pageMargins left="0.7" right="0.7" top="0.75" bottom="0.75" header="0.3" footer="0.3"/>
  <pageSetup paperSize="9" orientation="portrait"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79998168889431442"/>
  </sheetPr>
  <dimension ref="A1:G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23.5703125" customWidth="1"/>
    <col min="4" max="4" width="10.28515625" customWidth="1"/>
    <col min="5" max="5" width="39.5703125" customWidth="1"/>
    <col min="6" max="6" width="24.140625" customWidth="1"/>
    <col min="7" max="7" width="69.5703125" customWidth="1"/>
  </cols>
  <sheetData>
    <row r="1" spans="1:7" ht="15.75" customHeight="1" x14ac:dyDescent="0.25">
      <c r="A1" s="102" t="str">
        <f>FisaAutoevaluare!A1</f>
        <v>Universitatea SPIRU HARET - 
Anul universitar 2021-2022</v>
      </c>
      <c r="B1" s="102"/>
      <c r="C1" s="102"/>
      <c r="D1" s="102"/>
      <c r="E1" s="102"/>
      <c r="F1" s="669" t="str">
        <f>HYPERLINK("#FisaAutoevaluare!D84","Inapoi in Fisa B")</f>
        <v>Inapoi in Fisa B</v>
      </c>
      <c r="G1" s="193" t="str">
        <f>FisaAutoevaluare!B84</f>
        <v>Participare în comisii de examen</v>
      </c>
    </row>
    <row r="2" spans="1:7" ht="15.75" customHeight="1" x14ac:dyDescent="0.25">
      <c r="A2" s="102">
        <f>FisaAutoevaluare!D2</f>
        <v>0</v>
      </c>
      <c r="B2" s="102"/>
      <c r="C2" s="102"/>
      <c r="D2" s="102"/>
      <c r="E2" s="102"/>
      <c r="F2" s="670"/>
      <c r="G2" s="672" t="str">
        <f>FisaAutoevaluare!D84</f>
        <v>Membru al comisiilor de admitere.</v>
      </c>
    </row>
    <row r="3" spans="1:7" x14ac:dyDescent="0.25">
      <c r="A3" s="676" t="str">
        <f>IF(FisaAutoevaluare!D3="","?",FisaAutoevaluare!D3)</f>
        <v>?</v>
      </c>
      <c r="B3" s="676"/>
      <c r="C3" s="676"/>
      <c r="D3" s="676"/>
      <c r="E3" s="103"/>
      <c r="F3" s="671"/>
      <c r="G3" s="673"/>
    </row>
    <row r="4" spans="1:7" s="43" customFormat="1" ht="30" x14ac:dyDescent="0.25">
      <c r="A4" s="74" t="s">
        <v>1962</v>
      </c>
      <c r="B4" s="75" t="s">
        <v>1963</v>
      </c>
      <c r="C4" s="75" t="s">
        <v>2277</v>
      </c>
      <c r="D4" s="211" t="s">
        <v>2391</v>
      </c>
      <c r="E4" s="211" t="s">
        <v>2402</v>
      </c>
      <c r="F4" s="212" t="s">
        <v>2401</v>
      </c>
      <c r="G4" s="212" t="s">
        <v>2584</v>
      </c>
    </row>
    <row r="5" spans="1:7" ht="63" customHeight="1" x14ac:dyDescent="0.25">
      <c r="A5" s="76" t="str">
        <f>IF(B5="","",ROW()-4)</f>
        <v/>
      </c>
      <c r="B5" s="77" t="str">
        <f>IF(AND(C5&lt;&gt;"",D5&lt;&gt;"",E5&lt;&gt;"",F5&lt;&gt;""),"B15","")</f>
        <v/>
      </c>
      <c r="C5" s="78" t="str">
        <f>IF(G5&lt;&gt;"",PROPER(A$3),"")</f>
        <v/>
      </c>
      <c r="D5" s="176"/>
      <c r="E5" s="177"/>
      <c r="F5" s="177"/>
      <c r="G5" s="178"/>
    </row>
    <row r="6" spans="1:7" ht="63" customHeight="1" x14ac:dyDescent="0.25">
      <c r="A6" s="76" t="str">
        <f t="shared" ref="A6:A50" si="0">IF(B6="","",ROW()-4)</f>
        <v/>
      </c>
      <c r="B6" s="77" t="str">
        <f t="shared" ref="B6:B50" si="1">IF(AND(C6&lt;&gt;"",D6&lt;&gt;"",E6&lt;&gt;"",F6&lt;&gt;""),"B15","")</f>
        <v/>
      </c>
      <c r="C6" s="78" t="str">
        <f t="shared" ref="C6:C50" si="2">IF(G6&lt;&gt;"",PROPER(A$3),"")</f>
        <v/>
      </c>
      <c r="D6" s="176"/>
      <c r="E6" s="177"/>
      <c r="F6" s="177"/>
      <c r="G6" s="178"/>
    </row>
    <row r="7" spans="1:7" ht="63" customHeight="1" x14ac:dyDescent="0.25">
      <c r="A7" s="76" t="str">
        <f t="shared" si="0"/>
        <v/>
      </c>
      <c r="B7" s="77" t="str">
        <f t="shared" si="1"/>
        <v/>
      </c>
      <c r="C7" s="78" t="str">
        <f t="shared" si="2"/>
        <v/>
      </c>
      <c r="D7" s="176"/>
      <c r="E7" s="177"/>
      <c r="F7" s="177"/>
      <c r="G7" s="178"/>
    </row>
    <row r="8" spans="1:7" ht="63" customHeight="1" x14ac:dyDescent="0.25">
      <c r="A8" s="76" t="str">
        <f t="shared" si="0"/>
        <v/>
      </c>
      <c r="B8" s="77" t="str">
        <f t="shared" si="1"/>
        <v/>
      </c>
      <c r="C8" s="78" t="str">
        <f t="shared" si="2"/>
        <v/>
      </c>
      <c r="D8" s="176"/>
      <c r="E8" s="177"/>
      <c r="F8" s="177"/>
      <c r="G8" s="178"/>
    </row>
    <row r="9" spans="1:7" ht="63" customHeight="1" x14ac:dyDescent="0.25">
      <c r="A9" s="76" t="str">
        <f t="shared" si="0"/>
        <v/>
      </c>
      <c r="B9" s="77" t="str">
        <f t="shared" si="1"/>
        <v/>
      </c>
      <c r="C9" s="78" t="str">
        <f t="shared" si="2"/>
        <v/>
      </c>
      <c r="D9" s="176"/>
      <c r="E9" s="177"/>
      <c r="F9" s="177"/>
      <c r="G9" s="180"/>
    </row>
    <row r="10" spans="1:7" ht="63" customHeight="1" x14ac:dyDescent="0.25">
      <c r="A10" s="76" t="str">
        <f t="shared" si="0"/>
        <v/>
      </c>
      <c r="B10" s="77" t="str">
        <f t="shared" si="1"/>
        <v/>
      </c>
      <c r="C10" s="78" t="str">
        <f t="shared" si="2"/>
        <v/>
      </c>
      <c r="D10" s="176"/>
      <c r="E10" s="177"/>
      <c r="F10" s="177"/>
      <c r="G10" s="180"/>
    </row>
    <row r="11" spans="1:7" ht="63" customHeight="1" x14ac:dyDescent="0.25">
      <c r="A11" s="76" t="str">
        <f t="shared" si="0"/>
        <v/>
      </c>
      <c r="B11" s="77" t="str">
        <f t="shared" si="1"/>
        <v/>
      </c>
      <c r="C11" s="78" t="str">
        <f t="shared" si="2"/>
        <v/>
      </c>
      <c r="D11" s="176"/>
      <c r="E11" s="177"/>
      <c r="F11" s="177"/>
      <c r="G11" s="179"/>
    </row>
    <row r="12" spans="1:7" ht="63" customHeight="1" x14ac:dyDescent="0.25">
      <c r="A12" s="76" t="str">
        <f t="shared" si="0"/>
        <v/>
      </c>
      <c r="B12" s="77" t="str">
        <f t="shared" si="1"/>
        <v/>
      </c>
      <c r="C12" s="78" t="str">
        <f t="shared" si="2"/>
        <v/>
      </c>
      <c r="D12" s="176"/>
      <c r="E12" s="177"/>
      <c r="F12" s="177"/>
      <c r="G12" s="180"/>
    </row>
    <row r="13" spans="1:7" ht="63" customHeight="1" x14ac:dyDescent="0.25">
      <c r="A13" s="76" t="str">
        <f t="shared" si="0"/>
        <v/>
      </c>
      <c r="B13" s="77" t="str">
        <f t="shared" si="1"/>
        <v/>
      </c>
      <c r="C13" s="78" t="str">
        <f t="shared" si="2"/>
        <v/>
      </c>
      <c r="D13" s="176"/>
      <c r="E13" s="177"/>
      <c r="F13" s="177"/>
      <c r="G13" s="180"/>
    </row>
    <row r="14" spans="1:7" ht="63" customHeight="1" x14ac:dyDescent="0.25">
      <c r="A14" s="76" t="str">
        <f t="shared" si="0"/>
        <v/>
      </c>
      <c r="B14" s="77" t="str">
        <f t="shared" si="1"/>
        <v/>
      </c>
      <c r="C14" s="78" t="str">
        <f t="shared" si="2"/>
        <v/>
      </c>
      <c r="D14" s="176"/>
      <c r="E14" s="177"/>
      <c r="F14" s="177"/>
      <c r="G14" s="180"/>
    </row>
    <row r="15" spans="1:7" ht="63" customHeight="1" x14ac:dyDescent="0.25">
      <c r="A15" s="76" t="str">
        <f t="shared" si="0"/>
        <v/>
      </c>
      <c r="B15" s="77" t="str">
        <f t="shared" si="1"/>
        <v/>
      </c>
      <c r="C15" s="78" t="str">
        <f t="shared" si="2"/>
        <v/>
      </c>
      <c r="D15" s="176"/>
      <c r="E15" s="177"/>
      <c r="F15" s="177"/>
      <c r="G15" s="180"/>
    </row>
    <row r="16" spans="1:7" ht="63" customHeight="1" x14ac:dyDescent="0.25">
      <c r="A16" s="76" t="str">
        <f t="shared" si="0"/>
        <v/>
      </c>
      <c r="B16" s="77" t="str">
        <f t="shared" si="1"/>
        <v/>
      </c>
      <c r="C16" s="78" t="str">
        <f t="shared" si="2"/>
        <v/>
      </c>
      <c r="D16" s="176"/>
      <c r="E16" s="177"/>
      <c r="F16" s="177"/>
      <c r="G16" s="180"/>
    </row>
    <row r="17" spans="1:7" ht="63" customHeight="1" x14ac:dyDescent="0.25">
      <c r="A17" s="76" t="str">
        <f t="shared" si="0"/>
        <v/>
      </c>
      <c r="B17" s="77" t="str">
        <f t="shared" si="1"/>
        <v/>
      </c>
      <c r="C17" s="78" t="str">
        <f t="shared" si="2"/>
        <v/>
      </c>
      <c r="D17" s="176"/>
      <c r="E17" s="177"/>
      <c r="F17" s="177"/>
      <c r="G17" s="180"/>
    </row>
    <row r="18" spans="1:7" ht="63" customHeight="1" x14ac:dyDescent="0.25">
      <c r="A18" s="76" t="str">
        <f t="shared" si="0"/>
        <v/>
      </c>
      <c r="B18" s="77" t="str">
        <f t="shared" si="1"/>
        <v/>
      </c>
      <c r="C18" s="78" t="str">
        <f t="shared" si="2"/>
        <v/>
      </c>
      <c r="D18" s="176"/>
      <c r="E18" s="177"/>
      <c r="F18" s="177"/>
      <c r="G18" s="180"/>
    </row>
    <row r="19" spans="1:7" ht="63" customHeight="1" x14ac:dyDescent="0.25">
      <c r="A19" s="76" t="str">
        <f t="shared" si="0"/>
        <v/>
      </c>
      <c r="B19" s="77" t="str">
        <f t="shared" si="1"/>
        <v/>
      </c>
      <c r="C19" s="78" t="str">
        <f t="shared" si="2"/>
        <v/>
      </c>
      <c r="D19" s="176"/>
      <c r="E19" s="177"/>
      <c r="F19" s="177"/>
      <c r="G19" s="180"/>
    </row>
    <row r="20" spans="1:7" ht="63" customHeight="1" x14ac:dyDescent="0.25">
      <c r="A20" s="76" t="str">
        <f t="shared" si="0"/>
        <v/>
      </c>
      <c r="B20" s="77" t="str">
        <f t="shared" si="1"/>
        <v/>
      </c>
      <c r="C20" s="78" t="str">
        <f t="shared" si="2"/>
        <v/>
      </c>
      <c r="D20" s="176"/>
      <c r="E20" s="177"/>
      <c r="F20" s="177"/>
      <c r="G20" s="180"/>
    </row>
    <row r="21" spans="1:7" ht="63" customHeight="1" x14ac:dyDescent="0.25">
      <c r="A21" s="76" t="str">
        <f t="shared" si="0"/>
        <v/>
      </c>
      <c r="B21" s="77" t="str">
        <f t="shared" si="1"/>
        <v/>
      </c>
      <c r="C21" s="78" t="str">
        <f t="shared" si="2"/>
        <v/>
      </c>
      <c r="D21" s="176"/>
      <c r="E21" s="177"/>
      <c r="F21" s="177"/>
      <c r="G21" s="181"/>
    </row>
    <row r="22" spans="1:7" ht="63" customHeight="1" x14ac:dyDescent="0.25">
      <c r="A22" s="76" t="str">
        <f t="shared" si="0"/>
        <v/>
      </c>
      <c r="B22" s="77" t="str">
        <f t="shared" si="1"/>
        <v/>
      </c>
      <c r="C22" s="78" t="str">
        <f t="shared" si="2"/>
        <v/>
      </c>
      <c r="D22" s="176"/>
      <c r="E22" s="177"/>
      <c r="F22" s="177"/>
      <c r="G22" s="181"/>
    </row>
    <row r="23" spans="1:7" ht="63" customHeight="1" x14ac:dyDescent="0.25">
      <c r="A23" s="76" t="str">
        <f t="shared" si="0"/>
        <v/>
      </c>
      <c r="B23" s="77" t="str">
        <f t="shared" si="1"/>
        <v/>
      </c>
      <c r="C23" s="78" t="str">
        <f t="shared" si="2"/>
        <v/>
      </c>
      <c r="D23" s="176"/>
      <c r="E23" s="177"/>
      <c r="F23" s="177"/>
      <c r="G23" s="181"/>
    </row>
    <row r="24" spans="1:7" ht="63" customHeight="1" x14ac:dyDescent="0.25">
      <c r="A24" s="76" t="str">
        <f t="shared" si="0"/>
        <v/>
      </c>
      <c r="B24" s="77" t="str">
        <f t="shared" si="1"/>
        <v/>
      </c>
      <c r="C24" s="78" t="str">
        <f t="shared" si="2"/>
        <v/>
      </c>
      <c r="D24" s="176"/>
      <c r="E24" s="177"/>
      <c r="F24" s="177"/>
      <c r="G24" s="181"/>
    </row>
    <row r="25" spans="1:7" ht="63" customHeight="1" x14ac:dyDescent="0.25">
      <c r="A25" s="76" t="str">
        <f t="shared" si="0"/>
        <v/>
      </c>
      <c r="B25" s="77" t="str">
        <f t="shared" si="1"/>
        <v/>
      </c>
      <c r="C25" s="78" t="str">
        <f t="shared" si="2"/>
        <v/>
      </c>
      <c r="D25" s="176"/>
      <c r="E25" s="177"/>
      <c r="F25" s="177"/>
      <c r="G25" s="181"/>
    </row>
    <row r="26" spans="1:7" ht="63" customHeight="1" x14ac:dyDescent="0.25">
      <c r="A26" s="76" t="str">
        <f t="shared" si="0"/>
        <v/>
      </c>
      <c r="B26" s="77" t="str">
        <f t="shared" si="1"/>
        <v/>
      </c>
      <c r="C26" s="78" t="str">
        <f t="shared" si="2"/>
        <v/>
      </c>
      <c r="D26" s="176"/>
      <c r="E26" s="177"/>
      <c r="F26" s="177"/>
      <c r="G26" s="181"/>
    </row>
    <row r="27" spans="1:7" ht="63" customHeight="1" x14ac:dyDescent="0.25">
      <c r="A27" s="76" t="str">
        <f t="shared" si="0"/>
        <v/>
      </c>
      <c r="B27" s="77" t="str">
        <f t="shared" si="1"/>
        <v/>
      </c>
      <c r="C27" s="78" t="str">
        <f t="shared" si="2"/>
        <v/>
      </c>
      <c r="D27" s="176"/>
      <c r="E27" s="177"/>
      <c r="F27" s="177"/>
      <c r="G27" s="181"/>
    </row>
    <row r="28" spans="1:7" ht="63" customHeight="1" x14ac:dyDescent="0.25">
      <c r="A28" s="76" t="str">
        <f t="shared" si="0"/>
        <v/>
      </c>
      <c r="B28" s="77" t="str">
        <f t="shared" si="1"/>
        <v/>
      </c>
      <c r="C28" s="78" t="str">
        <f t="shared" si="2"/>
        <v/>
      </c>
      <c r="D28" s="176"/>
      <c r="E28" s="177"/>
      <c r="F28" s="177"/>
      <c r="G28" s="181"/>
    </row>
    <row r="29" spans="1:7" ht="63" customHeight="1" x14ac:dyDescent="0.25">
      <c r="A29" s="76" t="str">
        <f t="shared" si="0"/>
        <v/>
      </c>
      <c r="B29" s="77" t="str">
        <f t="shared" si="1"/>
        <v/>
      </c>
      <c r="C29" s="78" t="str">
        <f t="shared" si="2"/>
        <v/>
      </c>
      <c r="D29" s="176"/>
      <c r="E29" s="177"/>
      <c r="F29" s="177"/>
      <c r="G29" s="181"/>
    </row>
    <row r="30" spans="1:7" ht="63" customHeight="1" x14ac:dyDescent="0.25">
      <c r="A30" s="76" t="str">
        <f t="shared" si="0"/>
        <v/>
      </c>
      <c r="B30" s="77" t="str">
        <f t="shared" si="1"/>
        <v/>
      </c>
      <c r="C30" s="78" t="str">
        <f t="shared" si="2"/>
        <v/>
      </c>
      <c r="D30" s="176"/>
      <c r="E30" s="177"/>
      <c r="F30" s="177"/>
      <c r="G30" s="181"/>
    </row>
    <row r="31" spans="1:7" ht="63" customHeight="1" x14ac:dyDescent="0.25">
      <c r="A31" s="76" t="str">
        <f t="shared" si="0"/>
        <v/>
      </c>
      <c r="B31" s="77" t="str">
        <f t="shared" si="1"/>
        <v/>
      </c>
      <c r="C31" s="78" t="str">
        <f t="shared" si="2"/>
        <v/>
      </c>
      <c r="D31" s="176"/>
      <c r="E31" s="177"/>
      <c r="F31" s="177"/>
      <c r="G31" s="181"/>
    </row>
    <row r="32" spans="1:7" ht="63" customHeight="1" x14ac:dyDescent="0.25">
      <c r="A32" s="76" t="str">
        <f t="shared" si="0"/>
        <v/>
      </c>
      <c r="B32" s="77" t="str">
        <f t="shared" si="1"/>
        <v/>
      </c>
      <c r="C32" s="78" t="str">
        <f t="shared" si="2"/>
        <v/>
      </c>
      <c r="D32" s="176"/>
      <c r="E32" s="177"/>
      <c r="F32" s="177"/>
      <c r="G32" s="181"/>
    </row>
    <row r="33" spans="1:7" ht="63" customHeight="1" x14ac:dyDescent="0.25">
      <c r="A33" s="76" t="str">
        <f t="shared" si="0"/>
        <v/>
      </c>
      <c r="B33" s="77" t="str">
        <f t="shared" si="1"/>
        <v/>
      </c>
      <c r="C33" s="78" t="str">
        <f t="shared" si="2"/>
        <v/>
      </c>
      <c r="D33" s="176"/>
      <c r="E33" s="177"/>
      <c r="F33" s="177"/>
      <c r="G33" s="181"/>
    </row>
    <row r="34" spans="1:7" ht="63" customHeight="1" x14ac:dyDescent="0.25">
      <c r="A34" s="76" t="str">
        <f t="shared" si="0"/>
        <v/>
      </c>
      <c r="B34" s="77" t="str">
        <f t="shared" si="1"/>
        <v/>
      </c>
      <c r="C34" s="78" t="str">
        <f t="shared" si="2"/>
        <v/>
      </c>
      <c r="D34" s="176"/>
      <c r="E34" s="177"/>
      <c r="F34" s="177"/>
      <c r="G34" s="181"/>
    </row>
    <row r="35" spans="1:7" ht="63" customHeight="1" x14ac:dyDescent="0.25">
      <c r="A35" s="76" t="str">
        <f t="shared" si="0"/>
        <v/>
      </c>
      <c r="B35" s="77" t="str">
        <f t="shared" si="1"/>
        <v/>
      </c>
      <c r="C35" s="78" t="str">
        <f t="shared" si="2"/>
        <v/>
      </c>
      <c r="D35" s="176"/>
      <c r="E35" s="177"/>
      <c r="F35" s="177"/>
      <c r="G35" s="181"/>
    </row>
    <row r="36" spans="1:7" ht="63" customHeight="1" x14ac:dyDescent="0.25">
      <c r="A36" s="76" t="str">
        <f t="shared" si="0"/>
        <v/>
      </c>
      <c r="B36" s="77" t="str">
        <f t="shared" si="1"/>
        <v/>
      </c>
      <c r="C36" s="78" t="str">
        <f t="shared" si="2"/>
        <v/>
      </c>
      <c r="D36" s="176"/>
      <c r="E36" s="177"/>
      <c r="F36" s="177"/>
      <c r="G36" s="181"/>
    </row>
    <row r="37" spans="1:7" ht="63" customHeight="1" x14ac:dyDescent="0.25">
      <c r="A37" s="76" t="str">
        <f t="shared" si="0"/>
        <v/>
      </c>
      <c r="B37" s="77" t="str">
        <f t="shared" si="1"/>
        <v/>
      </c>
      <c r="C37" s="78" t="str">
        <f t="shared" si="2"/>
        <v/>
      </c>
      <c r="D37" s="176"/>
      <c r="E37" s="177"/>
      <c r="F37" s="177"/>
      <c r="G37" s="181"/>
    </row>
    <row r="38" spans="1:7" ht="63" customHeight="1" x14ac:dyDescent="0.25">
      <c r="A38" s="76" t="str">
        <f t="shared" si="0"/>
        <v/>
      </c>
      <c r="B38" s="77" t="str">
        <f t="shared" si="1"/>
        <v/>
      </c>
      <c r="C38" s="78" t="str">
        <f t="shared" si="2"/>
        <v/>
      </c>
      <c r="D38" s="176"/>
      <c r="E38" s="177"/>
      <c r="F38" s="177"/>
      <c r="G38" s="181"/>
    </row>
    <row r="39" spans="1:7" ht="63" customHeight="1" x14ac:dyDescent="0.25">
      <c r="A39" s="76" t="str">
        <f t="shared" si="0"/>
        <v/>
      </c>
      <c r="B39" s="77" t="str">
        <f t="shared" si="1"/>
        <v/>
      </c>
      <c r="C39" s="78" t="str">
        <f t="shared" si="2"/>
        <v/>
      </c>
      <c r="D39" s="176"/>
      <c r="E39" s="177"/>
      <c r="F39" s="177"/>
      <c r="G39" s="181"/>
    </row>
    <row r="40" spans="1:7" ht="63" customHeight="1" x14ac:dyDescent="0.25">
      <c r="A40" s="76" t="str">
        <f t="shared" si="0"/>
        <v/>
      </c>
      <c r="B40" s="77" t="str">
        <f t="shared" si="1"/>
        <v/>
      </c>
      <c r="C40" s="78" t="str">
        <f t="shared" si="2"/>
        <v/>
      </c>
      <c r="D40" s="176"/>
      <c r="E40" s="177"/>
      <c r="F40" s="177"/>
      <c r="G40" s="181"/>
    </row>
    <row r="41" spans="1:7" ht="63" customHeight="1" x14ac:dyDescent="0.25">
      <c r="A41" s="76" t="str">
        <f t="shared" si="0"/>
        <v/>
      </c>
      <c r="B41" s="77" t="str">
        <f t="shared" si="1"/>
        <v/>
      </c>
      <c r="C41" s="78" t="str">
        <f t="shared" si="2"/>
        <v/>
      </c>
      <c r="D41" s="176"/>
      <c r="E41" s="177"/>
      <c r="F41" s="177"/>
      <c r="G41" s="181"/>
    </row>
    <row r="42" spans="1:7" ht="63" customHeight="1" x14ac:dyDescent="0.25">
      <c r="A42" s="76" t="str">
        <f t="shared" si="0"/>
        <v/>
      </c>
      <c r="B42" s="77" t="str">
        <f t="shared" si="1"/>
        <v/>
      </c>
      <c r="C42" s="78" t="str">
        <f t="shared" si="2"/>
        <v/>
      </c>
      <c r="D42" s="176"/>
      <c r="E42" s="177"/>
      <c r="F42" s="177"/>
      <c r="G42" s="181"/>
    </row>
    <row r="43" spans="1:7" ht="63" customHeight="1" x14ac:dyDescent="0.25">
      <c r="A43" s="76" t="str">
        <f t="shared" si="0"/>
        <v/>
      </c>
      <c r="B43" s="77" t="str">
        <f t="shared" si="1"/>
        <v/>
      </c>
      <c r="C43" s="78" t="str">
        <f t="shared" si="2"/>
        <v/>
      </c>
      <c r="D43" s="176"/>
      <c r="E43" s="177"/>
      <c r="F43" s="177"/>
      <c r="G43" s="181"/>
    </row>
    <row r="44" spans="1:7" ht="63" customHeight="1" x14ac:dyDescent="0.25">
      <c r="A44" s="76" t="str">
        <f t="shared" si="0"/>
        <v/>
      </c>
      <c r="B44" s="77" t="str">
        <f t="shared" si="1"/>
        <v/>
      </c>
      <c r="C44" s="78" t="str">
        <f t="shared" si="2"/>
        <v/>
      </c>
      <c r="D44" s="176"/>
      <c r="E44" s="177"/>
      <c r="F44" s="177"/>
      <c r="G44" s="181"/>
    </row>
    <row r="45" spans="1:7" ht="63" customHeight="1" x14ac:dyDescent="0.25">
      <c r="A45" s="76" t="str">
        <f t="shared" si="0"/>
        <v/>
      </c>
      <c r="B45" s="77" t="str">
        <f t="shared" si="1"/>
        <v/>
      </c>
      <c r="C45" s="78" t="str">
        <f t="shared" si="2"/>
        <v/>
      </c>
      <c r="D45" s="176"/>
      <c r="E45" s="177"/>
      <c r="F45" s="177"/>
      <c r="G45" s="181"/>
    </row>
    <row r="46" spans="1:7" ht="63" customHeight="1" x14ac:dyDescent="0.25">
      <c r="A46" s="76" t="str">
        <f t="shared" si="0"/>
        <v/>
      </c>
      <c r="B46" s="77" t="str">
        <f t="shared" si="1"/>
        <v/>
      </c>
      <c r="C46" s="78" t="str">
        <f t="shared" si="2"/>
        <v/>
      </c>
      <c r="D46" s="176"/>
      <c r="E46" s="177"/>
      <c r="F46" s="177"/>
      <c r="G46" s="181"/>
    </row>
    <row r="47" spans="1:7" ht="63" customHeight="1" x14ac:dyDescent="0.25">
      <c r="A47" s="76" t="str">
        <f t="shared" si="0"/>
        <v/>
      </c>
      <c r="B47" s="77" t="str">
        <f t="shared" si="1"/>
        <v/>
      </c>
      <c r="C47" s="78" t="str">
        <f t="shared" si="2"/>
        <v/>
      </c>
      <c r="D47" s="176"/>
      <c r="E47" s="177"/>
      <c r="F47" s="177"/>
      <c r="G47" s="181"/>
    </row>
    <row r="48" spans="1:7" ht="63" customHeight="1" x14ac:dyDescent="0.25">
      <c r="A48" s="76" t="str">
        <f t="shared" si="0"/>
        <v/>
      </c>
      <c r="B48" s="77" t="str">
        <f t="shared" si="1"/>
        <v/>
      </c>
      <c r="C48" s="78" t="str">
        <f t="shared" si="2"/>
        <v/>
      </c>
      <c r="D48" s="176"/>
      <c r="E48" s="177"/>
      <c r="F48" s="177"/>
      <c r="G48" s="181"/>
    </row>
    <row r="49" spans="1:7" ht="63" customHeight="1" x14ac:dyDescent="0.25">
      <c r="A49" s="76" t="str">
        <f t="shared" si="0"/>
        <v/>
      </c>
      <c r="B49" s="77" t="str">
        <f t="shared" si="1"/>
        <v/>
      </c>
      <c r="C49" s="78" t="str">
        <f t="shared" si="2"/>
        <v/>
      </c>
      <c r="D49" s="176"/>
      <c r="E49" s="177"/>
      <c r="F49" s="177"/>
      <c r="G49" s="181"/>
    </row>
    <row r="50" spans="1:7" ht="63" customHeight="1" x14ac:dyDescent="0.25">
      <c r="A50" s="76" t="str">
        <f t="shared" si="0"/>
        <v/>
      </c>
      <c r="B50" s="77" t="str">
        <f t="shared" si="1"/>
        <v/>
      </c>
      <c r="C50" s="78" t="str">
        <f t="shared" si="2"/>
        <v/>
      </c>
      <c r="D50" s="176"/>
      <c r="E50" s="177"/>
      <c r="F50" s="177"/>
      <c r="G50" s="181"/>
    </row>
  </sheetData>
  <sheetProtection password="CC74" sheet="1" objects="1" scenarios="1" insertHyperlinks="0"/>
  <mergeCells count="3">
    <mergeCell ref="F1:F3"/>
    <mergeCell ref="G2:G3"/>
    <mergeCell ref="A3:D3"/>
  </mergeCells>
  <conditionalFormatting sqref="G19">
    <cfRule type="cellIs" dxfId="117" priority="2" operator="equal">
      <formula>0</formula>
    </cfRule>
  </conditionalFormatting>
  <conditionalFormatting sqref="E3">
    <cfRule type="expression" dxfId="116" priority="1">
      <formula>$A$3="?"</formula>
    </cfRule>
  </conditionalFormatting>
  <dataValidations count="3">
    <dataValidation type="list" allowBlank="1" showInputMessage="1" showErrorMessage="1" sqref="D5:D50" xr:uid="{00000000-0002-0000-1400-000000000000}">
      <formula1>Autori</formula1>
    </dataValidation>
    <dataValidation type="list" errorStyle="warning" allowBlank="1" showInputMessage="1" showErrorMessage="1" sqref="E5:E50" xr:uid="{00000000-0002-0000-1400-000001000000}">
      <formula1>bcincisze</formula1>
    </dataValidation>
    <dataValidation type="list" errorStyle="warning" allowBlank="1" showInputMessage="1" showErrorMessage="1" sqref="F5:F50" xr:uid="{00000000-0002-0000-1400-000002000000}">
      <formula1>bcinciszf</formula1>
    </dataValidation>
  </dataValidations>
  <pageMargins left="0.7" right="0.7" top="0.75" bottom="0.75" header="0.3" footer="0.3"/>
  <pageSetup paperSize="9" orientation="portrait"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79998168889431442"/>
  </sheetPr>
  <dimension ref="A1:G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23.5703125" customWidth="1"/>
    <col min="4" max="4" width="10.28515625" customWidth="1"/>
    <col min="5" max="5" width="39.5703125" customWidth="1"/>
    <col min="6" max="6" width="24.140625" customWidth="1"/>
    <col min="7" max="7" width="69.5703125" customWidth="1"/>
  </cols>
  <sheetData>
    <row r="1" spans="1:7" ht="15.75" customHeight="1" x14ac:dyDescent="0.25">
      <c r="A1" s="102" t="str">
        <f>FisaAutoevaluare!A1</f>
        <v>Universitatea SPIRU HARET - 
Anul universitar 2021-2022</v>
      </c>
      <c r="B1" s="102"/>
      <c r="C1" s="102"/>
      <c r="D1" s="102"/>
      <c r="E1" s="102"/>
      <c r="F1" s="669" t="str">
        <f>HYPERLINK("#FisaAutoevaluare!D88","Inapoi in Fisa B")</f>
        <v>Inapoi in Fisa B</v>
      </c>
      <c r="G1" s="193" t="str">
        <f>FisaAutoevaluare!B84</f>
        <v>Participare în comisii de examen</v>
      </c>
    </row>
    <row r="2" spans="1:7" ht="15.75" customHeight="1" x14ac:dyDescent="0.25">
      <c r="A2" s="102">
        <f>FisaAutoevaluare!D2</f>
        <v>0</v>
      </c>
      <c r="B2" s="102"/>
      <c r="C2" s="102"/>
      <c r="D2" s="102"/>
      <c r="E2" s="102"/>
      <c r="F2" s="670"/>
      <c r="G2" s="672" t="str">
        <f>FisaAutoevaluare!D88</f>
        <v>Membru al comisiilor de licenţă/ disertație/ contestații.</v>
      </c>
    </row>
    <row r="3" spans="1:7" x14ac:dyDescent="0.25">
      <c r="A3" s="676" t="str">
        <f>IF(FisaAutoevaluare!D3="","?",FisaAutoevaluare!D3)</f>
        <v>?</v>
      </c>
      <c r="B3" s="676"/>
      <c r="C3" s="676"/>
      <c r="D3" s="676"/>
      <c r="E3" s="103"/>
      <c r="F3" s="671"/>
      <c r="G3" s="673"/>
    </row>
    <row r="4" spans="1:7" s="43" customFormat="1" ht="30" x14ac:dyDescent="0.25">
      <c r="A4" s="74" t="s">
        <v>1962</v>
      </c>
      <c r="B4" s="75" t="s">
        <v>1963</v>
      </c>
      <c r="C4" s="75" t="s">
        <v>2277</v>
      </c>
      <c r="D4" s="211" t="s">
        <v>2391</v>
      </c>
      <c r="E4" s="211" t="s">
        <v>2402</v>
      </c>
      <c r="F4" s="212" t="s">
        <v>2401</v>
      </c>
      <c r="G4" s="212" t="s">
        <v>2584</v>
      </c>
    </row>
    <row r="5" spans="1:7" ht="63" customHeight="1" x14ac:dyDescent="0.25">
      <c r="A5" s="76" t="str">
        <f>IF(B5="","",ROW()-4)</f>
        <v/>
      </c>
      <c r="B5" s="77" t="str">
        <f>IF(AND(C5&lt;&gt;"",D5&lt;&gt;"",E5&lt;&gt;"",F5&lt;&gt;""),"B16","")</f>
        <v/>
      </c>
      <c r="C5" s="78" t="str">
        <f>IF(G5&lt;&gt;"",PROPER(A$3),"")</f>
        <v/>
      </c>
      <c r="D5" s="176"/>
      <c r="E5" s="177"/>
      <c r="F5" s="177"/>
      <c r="G5" s="178"/>
    </row>
    <row r="6" spans="1:7" ht="63" customHeight="1" x14ac:dyDescent="0.25">
      <c r="A6" s="76" t="str">
        <f t="shared" ref="A6:A50" si="0">IF(B6="","",ROW()-4)</f>
        <v/>
      </c>
      <c r="B6" s="77" t="str">
        <f t="shared" ref="B6:B50" si="1">IF(AND(C6&lt;&gt;"",D6&lt;&gt;"",E6&lt;&gt;"",F6&lt;&gt;""),"B16","")</f>
        <v/>
      </c>
      <c r="C6" s="78" t="str">
        <f t="shared" ref="C6:C50" si="2">IF(G6&lt;&gt;"",PROPER(A$3),"")</f>
        <v/>
      </c>
      <c r="D6" s="176"/>
      <c r="E6" s="177"/>
      <c r="F6" s="177"/>
      <c r="G6" s="178"/>
    </row>
    <row r="7" spans="1:7" ht="63" customHeight="1" x14ac:dyDescent="0.25">
      <c r="A7" s="76" t="str">
        <f t="shared" si="0"/>
        <v/>
      </c>
      <c r="B7" s="77" t="str">
        <f t="shared" si="1"/>
        <v/>
      </c>
      <c r="C7" s="78" t="str">
        <f t="shared" si="2"/>
        <v/>
      </c>
      <c r="D7" s="176"/>
      <c r="E7" s="177"/>
      <c r="F7" s="177"/>
      <c r="G7" s="178"/>
    </row>
    <row r="8" spans="1:7" ht="63" customHeight="1" x14ac:dyDescent="0.25">
      <c r="A8" s="76" t="str">
        <f t="shared" si="0"/>
        <v/>
      </c>
      <c r="B8" s="77" t="str">
        <f t="shared" si="1"/>
        <v/>
      </c>
      <c r="C8" s="78" t="str">
        <f t="shared" si="2"/>
        <v/>
      </c>
      <c r="D8" s="176"/>
      <c r="E8" s="177"/>
      <c r="F8" s="177"/>
      <c r="G8" s="178"/>
    </row>
    <row r="9" spans="1:7" ht="63" customHeight="1" x14ac:dyDescent="0.25">
      <c r="A9" s="76" t="str">
        <f t="shared" si="0"/>
        <v/>
      </c>
      <c r="B9" s="77" t="str">
        <f t="shared" si="1"/>
        <v/>
      </c>
      <c r="C9" s="78" t="str">
        <f t="shared" si="2"/>
        <v/>
      </c>
      <c r="D9" s="176"/>
      <c r="E9" s="177"/>
      <c r="F9" s="177"/>
      <c r="G9" s="180"/>
    </row>
    <row r="10" spans="1:7" ht="63" customHeight="1" x14ac:dyDescent="0.25">
      <c r="A10" s="76" t="str">
        <f t="shared" si="0"/>
        <v/>
      </c>
      <c r="B10" s="77" t="str">
        <f t="shared" si="1"/>
        <v/>
      </c>
      <c r="C10" s="78" t="str">
        <f t="shared" si="2"/>
        <v/>
      </c>
      <c r="D10" s="176"/>
      <c r="E10" s="177"/>
      <c r="F10" s="177"/>
      <c r="G10" s="180"/>
    </row>
    <row r="11" spans="1:7" ht="63" customHeight="1" x14ac:dyDescent="0.25">
      <c r="A11" s="76" t="str">
        <f t="shared" si="0"/>
        <v/>
      </c>
      <c r="B11" s="77" t="str">
        <f t="shared" si="1"/>
        <v/>
      </c>
      <c r="C11" s="78" t="str">
        <f t="shared" si="2"/>
        <v/>
      </c>
      <c r="D11" s="176"/>
      <c r="E11" s="177"/>
      <c r="F11" s="177"/>
      <c r="G11" s="179"/>
    </row>
    <row r="12" spans="1:7" ht="63" customHeight="1" x14ac:dyDescent="0.25">
      <c r="A12" s="76" t="str">
        <f t="shared" si="0"/>
        <v/>
      </c>
      <c r="B12" s="77" t="str">
        <f t="shared" si="1"/>
        <v/>
      </c>
      <c r="C12" s="78" t="str">
        <f t="shared" si="2"/>
        <v/>
      </c>
      <c r="D12" s="176"/>
      <c r="E12" s="177"/>
      <c r="F12" s="177"/>
      <c r="G12" s="180"/>
    </row>
    <row r="13" spans="1:7" ht="63" customHeight="1" x14ac:dyDescent="0.25">
      <c r="A13" s="76" t="str">
        <f t="shared" si="0"/>
        <v/>
      </c>
      <c r="B13" s="77" t="str">
        <f t="shared" si="1"/>
        <v/>
      </c>
      <c r="C13" s="78" t="str">
        <f t="shared" si="2"/>
        <v/>
      </c>
      <c r="D13" s="176"/>
      <c r="E13" s="177"/>
      <c r="F13" s="177"/>
      <c r="G13" s="180"/>
    </row>
    <row r="14" spans="1:7" ht="63" customHeight="1" x14ac:dyDescent="0.25">
      <c r="A14" s="76" t="str">
        <f t="shared" si="0"/>
        <v/>
      </c>
      <c r="B14" s="77" t="str">
        <f t="shared" si="1"/>
        <v/>
      </c>
      <c r="C14" s="78" t="str">
        <f t="shared" si="2"/>
        <v/>
      </c>
      <c r="D14" s="176"/>
      <c r="E14" s="177"/>
      <c r="F14" s="177"/>
      <c r="G14" s="180"/>
    </row>
    <row r="15" spans="1:7" ht="63" customHeight="1" x14ac:dyDescent="0.25">
      <c r="A15" s="76" t="str">
        <f t="shared" si="0"/>
        <v/>
      </c>
      <c r="B15" s="77" t="str">
        <f t="shared" si="1"/>
        <v/>
      </c>
      <c r="C15" s="78" t="str">
        <f t="shared" si="2"/>
        <v/>
      </c>
      <c r="D15" s="176"/>
      <c r="E15" s="177"/>
      <c r="F15" s="177"/>
      <c r="G15" s="180"/>
    </row>
    <row r="16" spans="1:7" ht="63" customHeight="1" x14ac:dyDescent="0.25">
      <c r="A16" s="76" t="str">
        <f t="shared" si="0"/>
        <v/>
      </c>
      <c r="B16" s="77" t="str">
        <f t="shared" si="1"/>
        <v/>
      </c>
      <c r="C16" s="78" t="str">
        <f t="shared" si="2"/>
        <v/>
      </c>
      <c r="D16" s="176"/>
      <c r="E16" s="177"/>
      <c r="F16" s="177"/>
      <c r="G16" s="180"/>
    </row>
    <row r="17" spans="1:7" ht="63" customHeight="1" x14ac:dyDescent="0.25">
      <c r="A17" s="76" t="str">
        <f t="shared" si="0"/>
        <v/>
      </c>
      <c r="B17" s="77" t="str">
        <f t="shared" si="1"/>
        <v/>
      </c>
      <c r="C17" s="78" t="str">
        <f t="shared" si="2"/>
        <v/>
      </c>
      <c r="D17" s="176"/>
      <c r="E17" s="177"/>
      <c r="F17" s="177"/>
      <c r="G17" s="180"/>
    </row>
    <row r="18" spans="1:7" ht="63" customHeight="1" x14ac:dyDescent="0.25">
      <c r="A18" s="76" t="str">
        <f t="shared" si="0"/>
        <v/>
      </c>
      <c r="B18" s="77" t="str">
        <f t="shared" si="1"/>
        <v/>
      </c>
      <c r="C18" s="78" t="str">
        <f t="shared" si="2"/>
        <v/>
      </c>
      <c r="D18" s="176"/>
      <c r="E18" s="177"/>
      <c r="F18" s="177"/>
      <c r="G18" s="180"/>
    </row>
    <row r="19" spans="1:7" ht="63" customHeight="1" x14ac:dyDescent="0.25">
      <c r="A19" s="76" t="str">
        <f t="shared" si="0"/>
        <v/>
      </c>
      <c r="B19" s="77" t="str">
        <f t="shared" si="1"/>
        <v/>
      </c>
      <c r="C19" s="78" t="str">
        <f t="shared" si="2"/>
        <v/>
      </c>
      <c r="D19" s="176"/>
      <c r="E19" s="177"/>
      <c r="F19" s="177"/>
      <c r="G19" s="180"/>
    </row>
    <row r="20" spans="1:7" ht="63" customHeight="1" x14ac:dyDescent="0.25">
      <c r="A20" s="76" t="str">
        <f t="shared" si="0"/>
        <v/>
      </c>
      <c r="B20" s="77" t="str">
        <f t="shared" si="1"/>
        <v/>
      </c>
      <c r="C20" s="78" t="str">
        <f t="shared" si="2"/>
        <v/>
      </c>
      <c r="D20" s="176"/>
      <c r="E20" s="177"/>
      <c r="F20" s="177"/>
      <c r="G20" s="180"/>
    </row>
    <row r="21" spans="1:7" ht="63" customHeight="1" x14ac:dyDescent="0.25">
      <c r="A21" s="76" t="str">
        <f t="shared" si="0"/>
        <v/>
      </c>
      <c r="B21" s="77" t="str">
        <f t="shared" si="1"/>
        <v/>
      </c>
      <c r="C21" s="78" t="str">
        <f t="shared" si="2"/>
        <v/>
      </c>
      <c r="D21" s="176"/>
      <c r="E21" s="177"/>
      <c r="F21" s="177"/>
      <c r="G21" s="181"/>
    </row>
    <row r="22" spans="1:7" ht="63" customHeight="1" x14ac:dyDescent="0.25">
      <c r="A22" s="76" t="str">
        <f t="shared" si="0"/>
        <v/>
      </c>
      <c r="B22" s="77" t="str">
        <f t="shared" si="1"/>
        <v/>
      </c>
      <c r="C22" s="78" t="str">
        <f t="shared" si="2"/>
        <v/>
      </c>
      <c r="D22" s="176"/>
      <c r="E22" s="177"/>
      <c r="F22" s="177"/>
      <c r="G22" s="181"/>
    </row>
    <row r="23" spans="1:7" ht="63" customHeight="1" x14ac:dyDescent="0.25">
      <c r="A23" s="76" t="str">
        <f t="shared" si="0"/>
        <v/>
      </c>
      <c r="B23" s="77" t="str">
        <f t="shared" si="1"/>
        <v/>
      </c>
      <c r="C23" s="78" t="str">
        <f t="shared" si="2"/>
        <v/>
      </c>
      <c r="D23" s="176"/>
      <c r="E23" s="177"/>
      <c r="F23" s="177"/>
      <c r="G23" s="181"/>
    </row>
    <row r="24" spans="1:7" ht="63" customHeight="1" x14ac:dyDescent="0.25">
      <c r="A24" s="76" t="str">
        <f t="shared" si="0"/>
        <v/>
      </c>
      <c r="B24" s="77" t="str">
        <f t="shared" si="1"/>
        <v/>
      </c>
      <c r="C24" s="78" t="str">
        <f t="shared" si="2"/>
        <v/>
      </c>
      <c r="D24" s="176"/>
      <c r="E24" s="177"/>
      <c r="F24" s="177"/>
      <c r="G24" s="181"/>
    </row>
    <row r="25" spans="1:7" ht="63" customHeight="1" x14ac:dyDescent="0.25">
      <c r="A25" s="76" t="str">
        <f t="shared" si="0"/>
        <v/>
      </c>
      <c r="B25" s="77" t="str">
        <f t="shared" si="1"/>
        <v/>
      </c>
      <c r="C25" s="78" t="str">
        <f t="shared" si="2"/>
        <v/>
      </c>
      <c r="D25" s="176"/>
      <c r="E25" s="177"/>
      <c r="F25" s="177"/>
      <c r="G25" s="181"/>
    </row>
    <row r="26" spans="1:7" ht="63" customHeight="1" x14ac:dyDescent="0.25">
      <c r="A26" s="76" t="str">
        <f t="shared" si="0"/>
        <v/>
      </c>
      <c r="B26" s="77" t="str">
        <f t="shared" si="1"/>
        <v/>
      </c>
      <c r="C26" s="78" t="str">
        <f t="shared" si="2"/>
        <v/>
      </c>
      <c r="D26" s="176"/>
      <c r="E26" s="177"/>
      <c r="F26" s="177"/>
      <c r="G26" s="181"/>
    </row>
    <row r="27" spans="1:7" ht="63" customHeight="1" x14ac:dyDescent="0.25">
      <c r="A27" s="76" t="str">
        <f t="shared" si="0"/>
        <v/>
      </c>
      <c r="B27" s="77" t="str">
        <f t="shared" si="1"/>
        <v/>
      </c>
      <c r="C27" s="78" t="str">
        <f t="shared" si="2"/>
        <v/>
      </c>
      <c r="D27" s="176"/>
      <c r="E27" s="177"/>
      <c r="F27" s="177"/>
      <c r="G27" s="181"/>
    </row>
    <row r="28" spans="1:7" ht="63" customHeight="1" x14ac:dyDescent="0.25">
      <c r="A28" s="76" t="str">
        <f t="shared" si="0"/>
        <v/>
      </c>
      <c r="B28" s="77" t="str">
        <f t="shared" si="1"/>
        <v/>
      </c>
      <c r="C28" s="78" t="str">
        <f t="shared" si="2"/>
        <v/>
      </c>
      <c r="D28" s="176"/>
      <c r="E28" s="177"/>
      <c r="F28" s="177"/>
      <c r="G28" s="181"/>
    </row>
    <row r="29" spans="1:7" ht="63" customHeight="1" x14ac:dyDescent="0.25">
      <c r="A29" s="76" t="str">
        <f t="shared" si="0"/>
        <v/>
      </c>
      <c r="B29" s="77" t="str">
        <f t="shared" si="1"/>
        <v/>
      </c>
      <c r="C29" s="78" t="str">
        <f t="shared" si="2"/>
        <v/>
      </c>
      <c r="D29" s="176"/>
      <c r="E29" s="177"/>
      <c r="F29" s="177"/>
      <c r="G29" s="181"/>
    </row>
    <row r="30" spans="1:7" ht="63" customHeight="1" x14ac:dyDescent="0.25">
      <c r="A30" s="76" t="str">
        <f t="shared" si="0"/>
        <v/>
      </c>
      <c r="B30" s="77" t="str">
        <f t="shared" si="1"/>
        <v/>
      </c>
      <c r="C30" s="78" t="str">
        <f t="shared" si="2"/>
        <v/>
      </c>
      <c r="D30" s="176"/>
      <c r="E30" s="177"/>
      <c r="F30" s="177"/>
      <c r="G30" s="181"/>
    </row>
    <row r="31" spans="1:7" ht="63" customHeight="1" x14ac:dyDescent="0.25">
      <c r="A31" s="76" t="str">
        <f t="shared" si="0"/>
        <v/>
      </c>
      <c r="B31" s="77" t="str">
        <f t="shared" si="1"/>
        <v/>
      </c>
      <c r="C31" s="78" t="str">
        <f t="shared" si="2"/>
        <v/>
      </c>
      <c r="D31" s="176"/>
      <c r="E31" s="177"/>
      <c r="F31" s="177"/>
      <c r="G31" s="181"/>
    </row>
    <row r="32" spans="1:7" ht="63" customHeight="1" x14ac:dyDescent="0.25">
      <c r="A32" s="76" t="str">
        <f t="shared" si="0"/>
        <v/>
      </c>
      <c r="B32" s="77" t="str">
        <f t="shared" si="1"/>
        <v/>
      </c>
      <c r="C32" s="78" t="str">
        <f t="shared" si="2"/>
        <v/>
      </c>
      <c r="D32" s="176"/>
      <c r="E32" s="177"/>
      <c r="F32" s="177"/>
      <c r="G32" s="181"/>
    </row>
    <row r="33" spans="1:7" ht="63" customHeight="1" x14ac:dyDescent="0.25">
      <c r="A33" s="76" t="str">
        <f t="shared" si="0"/>
        <v/>
      </c>
      <c r="B33" s="77" t="str">
        <f t="shared" si="1"/>
        <v/>
      </c>
      <c r="C33" s="78" t="str">
        <f t="shared" si="2"/>
        <v/>
      </c>
      <c r="D33" s="176"/>
      <c r="E33" s="177"/>
      <c r="F33" s="177"/>
      <c r="G33" s="181"/>
    </row>
    <row r="34" spans="1:7" ht="63" customHeight="1" x14ac:dyDescent="0.25">
      <c r="A34" s="76" t="str">
        <f t="shared" si="0"/>
        <v/>
      </c>
      <c r="B34" s="77" t="str">
        <f t="shared" si="1"/>
        <v/>
      </c>
      <c r="C34" s="78" t="str">
        <f t="shared" si="2"/>
        <v/>
      </c>
      <c r="D34" s="176"/>
      <c r="E34" s="177"/>
      <c r="F34" s="177"/>
      <c r="G34" s="181"/>
    </row>
    <row r="35" spans="1:7" ht="63" customHeight="1" x14ac:dyDescent="0.25">
      <c r="A35" s="76" t="str">
        <f t="shared" si="0"/>
        <v/>
      </c>
      <c r="B35" s="77" t="str">
        <f t="shared" si="1"/>
        <v/>
      </c>
      <c r="C35" s="78" t="str">
        <f t="shared" si="2"/>
        <v/>
      </c>
      <c r="D35" s="176"/>
      <c r="E35" s="177"/>
      <c r="F35" s="177"/>
      <c r="G35" s="181"/>
    </row>
    <row r="36" spans="1:7" ht="63" customHeight="1" x14ac:dyDescent="0.25">
      <c r="A36" s="76" t="str">
        <f t="shared" si="0"/>
        <v/>
      </c>
      <c r="B36" s="77" t="str">
        <f t="shared" si="1"/>
        <v/>
      </c>
      <c r="C36" s="78" t="str">
        <f t="shared" si="2"/>
        <v/>
      </c>
      <c r="D36" s="176"/>
      <c r="E36" s="177"/>
      <c r="F36" s="177"/>
      <c r="G36" s="181"/>
    </row>
    <row r="37" spans="1:7" ht="63" customHeight="1" x14ac:dyDescent="0.25">
      <c r="A37" s="76" t="str">
        <f t="shared" si="0"/>
        <v/>
      </c>
      <c r="B37" s="77" t="str">
        <f t="shared" si="1"/>
        <v/>
      </c>
      <c r="C37" s="78" t="str">
        <f t="shared" si="2"/>
        <v/>
      </c>
      <c r="D37" s="176"/>
      <c r="E37" s="177"/>
      <c r="F37" s="177"/>
      <c r="G37" s="181"/>
    </row>
    <row r="38" spans="1:7" ht="63" customHeight="1" x14ac:dyDescent="0.25">
      <c r="A38" s="76" t="str">
        <f t="shared" si="0"/>
        <v/>
      </c>
      <c r="B38" s="77" t="str">
        <f t="shared" si="1"/>
        <v/>
      </c>
      <c r="C38" s="78" t="str">
        <f t="shared" si="2"/>
        <v/>
      </c>
      <c r="D38" s="176"/>
      <c r="E38" s="177"/>
      <c r="F38" s="177"/>
      <c r="G38" s="181"/>
    </row>
    <row r="39" spans="1:7" ht="63" customHeight="1" x14ac:dyDescent="0.25">
      <c r="A39" s="76" t="str">
        <f t="shared" si="0"/>
        <v/>
      </c>
      <c r="B39" s="77" t="str">
        <f t="shared" si="1"/>
        <v/>
      </c>
      <c r="C39" s="78" t="str">
        <f t="shared" si="2"/>
        <v/>
      </c>
      <c r="D39" s="176"/>
      <c r="E39" s="177"/>
      <c r="F39" s="177"/>
      <c r="G39" s="181"/>
    </row>
    <row r="40" spans="1:7" ht="63" customHeight="1" x14ac:dyDescent="0.25">
      <c r="A40" s="76" t="str">
        <f t="shared" si="0"/>
        <v/>
      </c>
      <c r="B40" s="77" t="str">
        <f t="shared" si="1"/>
        <v/>
      </c>
      <c r="C40" s="78" t="str">
        <f t="shared" si="2"/>
        <v/>
      </c>
      <c r="D40" s="176"/>
      <c r="E40" s="177"/>
      <c r="F40" s="177"/>
      <c r="G40" s="181"/>
    </row>
    <row r="41" spans="1:7" ht="63" customHeight="1" x14ac:dyDescent="0.25">
      <c r="A41" s="76" t="str">
        <f t="shared" si="0"/>
        <v/>
      </c>
      <c r="B41" s="77" t="str">
        <f t="shared" si="1"/>
        <v/>
      </c>
      <c r="C41" s="78" t="str">
        <f t="shared" si="2"/>
        <v/>
      </c>
      <c r="D41" s="176"/>
      <c r="E41" s="177"/>
      <c r="F41" s="177"/>
      <c r="G41" s="181"/>
    </row>
    <row r="42" spans="1:7" ht="63" customHeight="1" x14ac:dyDescent="0.25">
      <c r="A42" s="76" t="str">
        <f t="shared" si="0"/>
        <v/>
      </c>
      <c r="B42" s="77" t="str">
        <f t="shared" si="1"/>
        <v/>
      </c>
      <c r="C42" s="78" t="str">
        <f t="shared" si="2"/>
        <v/>
      </c>
      <c r="D42" s="176"/>
      <c r="E42" s="177"/>
      <c r="F42" s="177"/>
      <c r="G42" s="181"/>
    </row>
    <row r="43" spans="1:7" ht="63" customHeight="1" x14ac:dyDescent="0.25">
      <c r="A43" s="76" t="str">
        <f t="shared" si="0"/>
        <v/>
      </c>
      <c r="B43" s="77" t="str">
        <f t="shared" si="1"/>
        <v/>
      </c>
      <c r="C43" s="78" t="str">
        <f t="shared" si="2"/>
        <v/>
      </c>
      <c r="D43" s="176"/>
      <c r="E43" s="177"/>
      <c r="F43" s="177"/>
      <c r="G43" s="181"/>
    </row>
    <row r="44" spans="1:7" ht="63" customHeight="1" x14ac:dyDescent="0.25">
      <c r="A44" s="76" t="str">
        <f t="shared" si="0"/>
        <v/>
      </c>
      <c r="B44" s="77" t="str">
        <f t="shared" si="1"/>
        <v/>
      </c>
      <c r="C44" s="78" t="str">
        <f t="shared" si="2"/>
        <v/>
      </c>
      <c r="D44" s="176"/>
      <c r="E44" s="177"/>
      <c r="F44" s="177"/>
      <c r="G44" s="181"/>
    </row>
    <row r="45" spans="1:7" ht="63" customHeight="1" x14ac:dyDescent="0.25">
      <c r="A45" s="76" t="str">
        <f t="shared" si="0"/>
        <v/>
      </c>
      <c r="B45" s="77" t="str">
        <f t="shared" si="1"/>
        <v/>
      </c>
      <c r="C45" s="78" t="str">
        <f t="shared" si="2"/>
        <v/>
      </c>
      <c r="D45" s="176"/>
      <c r="E45" s="177"/>
      <c r="F45" s="177"/>
      <c r="G45" s="181"/>
    </row>
    <row r="46" spans="1:7" ht="63" customHeight="1" x14ac:dyDescent="0.25">
      <c r="A46" s="76" t="str">
        <f t="shared" si="0"/>
        <v/>
      </c>
      <c r="B46" s="77" t="str">
        <f t="shared" si="1"/>
        <v/>
      </c>
      <c r="C46" s="78" t="str">
        <f t="shared" si="2"/>
        <v/>
      </c>
      <c r="D46" s="176"/>
      <c r="E46" s="177"/>
      <c r="F46" s="177"/>
      <c r="G46" s="181"/>
    </row>
    <row r="47" spans="1:7" ht="63" customHeight="1" x14ac:dyDescent="0.25">
      <c r="A47" s="76" t="str">
        <f t="shared" si="0"/>
        <v/>
      </c>
      <c r="B47" s="77" t="str">
        <f t="shared" si="1"/>
        <v/>
      </c>
      <c r="C47" s="78" t="str">
        <f t="shared" si="2"/>
        <v/>
      </c>
      <c r="D47" s="176"/>
      <c r="E47" s="177"/>
      <c r="F47" s="177"/>
      <c r="G47" s="181"/>
    </row>
    <row r="48" spans="1:7" ht="63" customHeight="1" x14ac:dyDescent="0.25">
      <c r="A48" s="76" t="str">
        <f t="shared" si="0"/>
        <v/>
      </c>
      <c r="B48" s="77" t="str">
        <f t="shared" si="1"/>
        <v/>
      </c>
      <c r="C48" s="78" t="str">
        <f t="shared" si="2"/>
        <v/>
      </c>
      <c r="D48" s="176"/>
      <c r="E48" s="177"/>
      <c r="F48" s="177"/>
      <c r="G48" s="181"/>
    </row>
    <row r="49" spans="1:7" ht="63" customHeight="1" x14ac:dyDescent="0.25">
      <c r="A49" s="76" t="str">
        <f t="shared" si="0"/>
        <v/>
      </c>
      <c r="B49" s="77" t="str">
        <f t="shared" si="1"/>
        <v/>
      </c>
      <c r="C49" s="78" t="str">
        <f t="shared" si="2"/>
        <v/>
      </c>
      <c r="D49" s="176"/>
      <c r="E49" s="177"/>
      <c r="F49" s="177"/>
      <c r="G49" s="181"/>
    </row>
    <row r="50" spans="1:7" ht="63" customHeight="1" x14ac:dyDescent="0.25">
      <c r="A50" s="76" t="str">
        <f t="shared" si="0"/>
        <v/>
      </c>
      <c r="B50" s="77" t="str">
        <f t="shared" si="1"/>
        <v/>
      </c>
      <c r="C50" s="78" t="str">
        <f t="shared" si="2"/>
        <v/>
      </c>
      <c r="D50" s="176"/>
      <c r="E50" s="177"/>
      <c r="F50" s="177"/>
      <c r="G50" s="181"/>
    </row>
  </sheetData>
  <sheetProtection password="CC74" sheet="1" objects="1" scenarios="1" insertHyperlinks="0"/>
  <mergeCells count="3">
    <mergeCell ref="F1:F3"/>
    <mergeCell ref="G2:G3"/>
    <mergeCell ref="A3:D3"/>
  </mergeCells>
  <conditionalFormatting sqref="G19">
    <cfRule type="cellIs" dxfId="115" priority="2" operator="equal">
      <formula>0</formula>
    </cfRule>
  </conditionalFormatting>
  <conditionalFormatting sqref="E3">
    <cfRule type="expression" dxfId="114" priority="1">
      <formula>$A$3="?"</formula>
    </cfRule>
  </conditionalFormatting>
  <dataValidations count="3">
    <dataValidation type="list" allowBlank="1" showInputMessage="1" showErrorMessage="1" sqref="D5:D50" xr:uid="{00000000-0002-0000-1500-000000000000}">
      <formula1>Autori</formula1>
    </dataValidation>
    <dataValidation type="list" errorStyle="warning" allowBlank="1" showInputMessage="1" showErrorMessage="1" sqref="F5:F50" xr:uid="{00000000-0002-0000-1500-000001000000}">
      <formula1>bcinciszf</formula1>
    </dataValidation>
    <dataValidation type="list" errorStyle="warning" allowBlank="1" showInputMessage="1" showErrorMessage="1" sqref="E5:E50" xr:uid="{00000000-0002-0000-1500-000002000000}">
      <formula1>bsasesze</formula1>
    </dataValidation>
  </dataValidations>
  <pageMargins left="0.7" right="0.7" top="0.75" bottom="0.75" header="0.3" footer="0.3"/>
  <pageSetup paperSize="9" orientation="portrait"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79998168889431442"/>
  </sheetPr>
  <dimension ref="A1:G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23.5703125" customWidth="1"/>
    <col min="4" max="4" width="10.28515625" customWidth="1"/>
    <col min="5" max="5" width="39.5703125" customWidth="1"/>
    <col min="6" max="6" width="24.140625" customWidth="1"/>
    <col min="7" max="7" width="108.28515625" customWidth="1"/>
  </cols>
  <sheetData>
    <row r="1" spans="1:7" ht="15.75" customHeight="1" x14ac:dyDescent="0.25">
      <c r="A1" s="102" t="str">
        <f>FisaAutoevaluare!A1</f>
        <v>Universitatea SPIRU HARET - 
Anul universitar 2021-2022</v>
      </c>
      <c r="B1" s="102"/>
      <c r="C1" s="102"/>
      <c r="D1" s="102"/>
      <c r="E1" s="102"/>
      <c r="F1" s="669" t="str">
        <f>HYPERLINK("#FisaAutoevaluare!D92","Inapoi in Fisa B")</f>
        <v>Inapoi in Fisa B</v>
      </c>
      <c r="G1" s="193" t="str">
        <f>FisaAutoevaluare!B84</f>
        <v>Participare în comisii de examen</v>
      </c>
    </row>
    <row r="2" spans="1:7" ht="15.75" customHeight="1" x14ac:dyDescent="0.25">
      <c r="A2" s="102">
        <f>FisaAutoevaluare!D2</f>
        <v>0</v>
      </c>
      <c r="B2" s="102"/>
      <c r="C2" s="102"/>
      <c r="D2" s="102"/>
      <c r="E2" s="102"/>
      <c r="F2" s="670"/>
      <c r="G2" s="672" t="str">
        <f>FisaAutoevaluare!D92</f>
        <v>Membru al comisiilor de absolvire postuniversitar, CNFP și/ sau CNFPA/ echivalare studii şi alte comisii de evaluare.</v>
      </c>
    </row>
    <row r="3" spans="1:7" x14ac:dyDescent="0.25">
      <c r="A3" s="676" t="str">
        <f>IF(FisaAutoevaluare!D3="","?",FisaAutoevaluare!D3)</f>
        <v>?</v>
      </c>
      <c r="B3" s="676"/>
      <c r="C3" s="676"/>
      <c r="D3" s="676"/>
      <c r="E3" s="103"/>
      <c r="F3" s="671"/>
      <c r="G3" s="673"/>
    </row>
    <row r="4" spans="1:7" s="43" customFormat="1" ht="30" x14ac:dyDescent="0.25">
      <c r="A4" s="74" t="s">
        <v>1962</v>
      </c>
      <c r="B4" s="75" t="s">
        <v>1963</v>
      </c>
      <c r="C4" s="75" t="s">
        <v>2277</v>
      </c>
      <c r="D4" s="211" t="s">
        <v>2391</v>
      </c>
      <c r="E4" s="211" t="s">
        <v>2402</v>
      </c>
      <c r="F4" s="212" t="s">
        <v>2401</v>
      </c>
      <c r="G4" s="212" t="s">
        <v>2584</v>
      </c>
    </row>
    <row r="5" spans="1:7" ht="63" customHeight="1" x14ac:dyDescent="0.25">
      <c r="A5" s="76" t="str">
        <f>IF(B5="","",ROW()-4)</f>
        <v/>
      </c>
      <c r="B5" s="77" t="str">
        <f>IF(AND(C5&lt;&gt;"",D5&lt;&gt;"",E5&lt;&gt;"",F5&lt;&gt;""),"B17","")</f>
        <v/>
      </c>
      <c r="C5" s="78" t="str">
        <f>IF(G5&lt;&gt;"",PROPER(A$3),"")</f>
        <v/>
      </c>
      <c r="D5" s="176"/>
      <c r="E5" s="177"/>
      <c r="F5" s="177"/>
      <c r="G5" s="178"/>
    </row>
    <row r="6" spans="1:7" ht="63" customHeight="1" x14ac:dyDescent="0.25">
      <c r="A6" s="76" t="str">
        <f t="shared" ref="A6:A50" si="0">IF(B6="","",ROW()-4)</f>
        <v/>
      </c>
      <c r="B6" s="77" t="str">
        <f t="shared" ref="B6:B50" si="1">IF(AND(C6&lt;&gt;"",D6&lt;&gt;"",E6&lt;&gt;"",F6&lt;&gt;""),"B17","")</f>
        <v/>
      </c>
      <c r="C6" s="78" t="str">
        <f t="shared" ref="C6:C50" si="2">IF(G6&lt;&gt;"",PROPER(A$3),"")</f>
        <v/>
      </c>
      <c r="D6" s="176"/>
      <c r="E6" s="177"/>
      <c r="F6" s="177"/>
      <c r="G6" s="178"/>
    </row>
    <row r="7" spans="1:7" ht="63" customHeight="1" x14ac:dyDescent="0.25">
      <c r="A7" s="76" t="str">
        <f t="shared" si="0"/>
        <v/>
      </c>
      <c r="B7" s="77" t="str">
        <f t="shared" si="1"/>
        <v/>
      </c>
      <c r="C7" s="78" t="str">
        <f t="shared" si="2"/>
        <v/>
      </c>
      <c r="D7" s="176"/>
      <c r="E7" s="177"/>
      <c r="F7" s="177"/>
      <c r="G7" s="178"/>
    </row>
    <row r="8" spans="1:7" ht="63" customHeight="1" x14ac:dyDescent="0.25">
      <c r="A8" s="76" t="str">
        <f t="shared" si="0"/>
        <v/>
      </c>
      <c r="B8" s="77" t="str">
        <f t="shared" si="1"/>
        <v/>
      </c>
      <c r="C8" s="78" t="str">
        <f t="shared" si="2"/>
        <v/>
      </c>
      <c r="D8" s="176"/>
      <c r="E8" s="177"/>
      <c r="F8" s="177"/>
      <c r="G8" s="178"/>
    </row>
    <row r="9" spans="1:7" ht="63" customHeight="1" x14ac:dyDescent="0.25">
      <c r="A9" s="76" t="str">
        <f t="shared" si="0"/>
        <v/>
      </c>
      <c r="B9" s="77" t="str">
        <f t="shared" si="1"/>
        <v/>
      </c>
      <c r="C9" s="78" t="str">
        <f t="shared" si="2"/>
        <v/>
      </c>
      <c r="D9" s="176"/>
      <c r="E9" s="177"/>
      <c r="F9" s="177"/>
      <c r="G9" s="180"/>
    </row>
    <row r="10" spans="1:7" ht="63" customHeight="1" x14ac:dyDescent="0.25">
      <c r="A10" s="76" t="str">
        <f t="shared" si="0"/>
        <v/>
      </c>
      <c r="B10" s="77" t="str">
        <f t="shared" si="1"/>
        <v/>
      </c>
      <c r="C10" s="78" t="str">
        <f t="shared" si="2"/>
        <v/>
      </c>
      <c r="D10" s="176"/>
      <c r="E10" s="177"/>
      <c r="F10" s="177"/>
      <c r="G10" s="180"/>
    </row>
    <row r="11" spans="1:7" ht="63" customHeight="1" x14ac:dyDescent="0.25">
      <c r="A11" s="76" t="str">
        <f t="shared" si="0"/>
        <v/>
      </c>
      <c r="B11" s="77" t="str">
        <f t="shared" si="1"/>
        <v/>
      </c>
      <c r="C11" s="78" t="str">
        <f t="shared" si="2"/>
        <v/>
      </c>
      <c r="D11" s="176"/>
      <c r="E11" s="177"/>
      <c r="F11" s="177"/>
      <c r="G11" s="179"/>
    </row>
    <row r="12" spans="1:7" ht="63" customHeight="1" x14ac:dyDescent="0.25">
      <c r="A12" s="76" t="str">
        <f t="shared" si="0"/>
        <v/>
      </c>
      <c r="B12" s="77" t="str">
        <f t="shared" si="1"/>
        <v/>
      </c>
      <c r="C12" s="78" t="str">
        <f t="shared" si="2"/>
        <v/>
      </c>
      <c r="D12" s="176"/>
      <c r="E12" s="177"/>
      <c r="F12" s="177"/>
      <c r="G12" s="180"/>
    </row>
    <row r="13" spans="1:7" ht="63" customHeight="1" x14ac:dyDescent="0.25">
      <c r="A13" s="76" t="str">
        <f t="shared" si="0"/>
        <v/>
      </c>
      <c r="B13" s="77" t="str">
        <f t="shared" si="1"/>
        <v/>
      </c>
      <c r="C13" s="78" t="str">
        <f t="shared" si="2"/>
        <v/>
      </c>
      <c r="D13" s="176"/>
      <c r="E13" s="177"/>
      <c r="F13" s="177"/>
      <c r="G13" s="180"/>
    </row>
    <row r="14" spans="1:7" ht="63" customHeight="1" x14ac:dyDescent="0.25">
      <c r="A14" s="76" t="str">
        <f t="shared" si="0"/>
        <v/>
      </c>
      <c r="B14" s="77" t="str">
        <f t="shared" si="1"/>
        <v/>
      </c>
      <c r="C14" s="78" t="str">
        <f t="shared" si="2"/>
        <v/>
      </c>
      <c r="D14" s="176"/>
      <c r="E14" s="177"/>
      <c r="F14" s="177"/>
      <c r="G14" s="180"/>
    </row>
    <row r="15" spans="1:7" ht="63" customHeight="1" x14ac:dyDescent="0.25">
      <c r="A15" s="76" t="str">
        <f t="shared" si="0"/>
        <v/>
      </c>
      <c r="B15" s="77" t="str">
        <f t="shared" si="1"/>
        <v/>
      </c>
      <c r="C15" s="78" t="str">
        <f t="shared" si="2"/>
        <v/>
      </c>
      <c r="D15" s="176"/>
      <c r="E15" s="177"/>
      <c r="F15" s="177"/>
      <c r="G15" s="180"/>
    </row>
    <row r="16" spans="1:7" ht="63" customHeight="1" x14ac:dyDescent="0.25">
      <c r="A16" s="76" t="str">
        <f t="shared" si="0"/>
        <v/>
      </c>
      <c r="B16" s="77" t="str">
        <f t="shared" si="1"/>
        <v/>
      </c>
      <c r="C16" s="78" t="str">
        <f t="shared" si="2"/>
        <v/>
      </c>
      <c r="D16" s="176"/>
      <c r="E16" s="177"/>
      <c r="F16" s="177"/>
      <c r="G16" s="180"/>
    </row>
    <row r="17" spans="1:7" ht="63" customHeight="1" x14ac:dyDescent="0.25">
      <c r="A17" s="76" t="str">
        <f t="shared" si="0"/>
        <v/>
      </c>
      <c r="B17" s="77" t="str">
        <f t="shared" si="1"/>
        <v/>
      </c>
      <c r="C17" s="78" t="str">
        <f t="shared" si="2"/>
        <v/>
      </c>
      <c r="D17" s="176"/>
      <c r="E17" s="177"/>
      <c r="F17" s="177"/>
      <c r="G17" s="180"/>
    </row>
    <row r="18" spans="1:7" ht="63" customHeight="1" x14ac:dyDescent="0.25">
      <c r="A18" s="76" t="str">
        <f t="shared" si="0"/>
        <v/>
      </c>
      <c r="B18" s="77" t="str">
        <f t="shared" si="1"/>
        <v/>
      </c>
      <c r="C18" s="78" t="str">
        <f t="shared" si="2"/>
        <v/>
      </c>
      <c r="D18" s="176"/>
      <c r="E18" s="177"/>
      <c r="F18" s="177"/>
      <c r="G18" s="180"/>
    </row>
    <row r="19" spans="1:7" ht="63" customHeight="1" x14ac:dyDescent="0.25">
      <c r="A19" s="76" t="str">
        <f t="shared" si="0"/>
        <v/>
      </c>
      <c r="B19" s="77" t="str">
        <f t="shared" si="1"/>
        <v/>
      </c>
      <c r="C19" s="78" t="str">
        <f t="shared" si="2"/>
        <v/>
      </c>
      <c r="D19" s="176"/>
      <c r="E19" s="177"/>
      <c r="F19" s="177"/>
      <c r="G19" s="180"/>
    </row>
    <row r="20" spans="1:7" ht="63" customHeight="1" x14ac:dyDescent="0.25">
      <c r="A20" s="76" t="str">
        <f t="shared" si="0"/>
        <v/>
      </c>
      <c r="B20" s="77" t="str">
        <f t="shared" si="1"/>
        <v/>
      </c>
      <c r="C20" s="78" t="str">
        <f t="shared" si="2"/>
        <v/>
      </c>
      <c r="D20" s="176"/>
      <c r="E20" s="177"/>
      <c r="F20" s="177"/>
      <c r="G20" s="180"/>
    </row>
    <row r="21" spans="1:7" ht="63" customHeight="1" x14ac:dyDescent="0.25">
      <c r="A21" s="76" t="str">
        <f t="shared" si="0"/>
        <v/>
      </c>
      <c r="B21" s="77" t="str">
        <f t="shared" si="1"/>
        <v/>
      </c>
      <c r="C21" s="78" t="str">
        <f t="shared" si="2"/>
        <v/>
      </c>
      <c r="D21" s="176"/>
      <c r="E21" s="177"/>
      <c r="F21" s="177"/>
      <c r="G21" s="181"/>
    </row>
    <row r="22" spans="1:7" ht="63" customHeight="1" x14ac:dyDescent="0.25">
      <c r="A22" s="76" t="str">
        <f t="shared" si="0"/>
        <v/>
      </c>
      <c r="B22" s="77" t="str">
        <f t="shared" si="1"/>
        <v/>
      </c>
      <c r="C22" s="78" t="str">
        <f t="shared" si="2"/>
        <v/>
      </c>
      <c r="D22" s="176"/>
      <c r="E22" s="177"/>
      <c r="F22" s="177"/>
      <c r="G22" s="181"/>
    </row>
    <row r="23" spans="1:7" ht="63" customHeight="1" x14ac:dyDescent="0.25">
      <c r="A23" s="76" t="str">
        <f t="shared" si="0"/>
        <v/>
      </c>
      <c r="B23" s="77" t="str">
        <f t="shared" si="1"/>
        <v/>
      </c>
      <c r="C23" s="78" t="str">
        <f t="shared" si="2"/>
        <v/>
      </c>
      <c r="D23" s="176"/>
      <c r="E23" s="177"/>
      <c r="F23" s="177"/>
      <c r="G23" s="181"/>
    </row>
    <row r="24" spans="1:7" ht="63" customHeight="1" x14ac:dyDescent="0.25">
      <c r="A24" s="76" t="str">
        <f t="shared" si="0"/>
        <v/>
      </c>
      <c r="B24" s="77" t="str">
        <f t="shared" si="1"/>
        <v/>
      </c>
      <c r="C24" s="78" t="str">
        <f t="shared" si="2"/>
        <v/>
      </c>
      <c r="D24" s="176"/>
      <c r="E24" s="177"/>
      <c r="F24" s="177"/>
      <c r="G24" s="181"/>
    </row>
    <row r="25" spans="1:7" ht="63" customHeight="1" x14ac:dyDescent="0.25">
      <c r="A25" s="76" t="str">
        <f t="shared" si="0"/>
        <v/>
      </c>
      <c r="B25" s="77" t="str">
        <f t="shared" si="1"/>
        <v/>
      </c>
      <c r="C25" s="78" t="str">
        <f t="shared" si="2"/>
        <v/>
      </c>
      <c r="D25" s="176"/>
      <c r="E25" s="177"/>
      <c r="F25" s="177"/>
      <c r="G25" s="181"/>
    </row>
    <row r="26" spans="1:7" ht="63" customHeight="1" x14ac:dyDescent="0.25">
      <c r="A26" s="76" t="str">
        <f t="shared" si="0"/>
        <v/>
      </c>
      <c r="B26" s="77" t="str">
        <f t="shared" si="1"/>
        <v/>
      </c>
      <c r="C26" s="78" t="str">
        <f t="shared" si="2"/>
        <v/>
      </c>
      <c r="D26" s="176"/>
      <c r="E26" s="177"/>
      <c r="F26" s="177"/>
      <c r="G26" s="181"/>
    </row>
    <row r="27" spans="1:7" ht="63" customHeight="1" x14ac:dyDescent="0.25">
      <c r="A27" s="76" t="str">
        <f t="shared" si="0"/>
        <v/>
      </c>
      <c r="B27" s="77" t="str">
        <f t="shared" si="1"/>
        <v/>
      </c>
      <c r="C27" s="78" t="str">
        <f t="shared" si="2"/>
        <v/>
      </c>
      <c r="D27" s="176"/>
      <c r="E27" s="177"/>
      <c r="F27" s="177"/>
      <c r="G27" s="181"/>
    </row>
    <row r="28" spans="1:7" ht="63" customHeight="1" x14ac:dyDescent="0.25">
      <c r="A28" s="76" t="str">
        <f t="shared" si="0"/>
        <v/>
      </c>
      <c r="B28" s="77" t="str">
        <f t="shared" si="1"/>
        <v/>
      </c>
      <c r="C28" s="78" t="str">
        <f t="shared" si="2"/>
        <v/>
      </c>
      <c r="D28" s="176"/>
      <c r="E28" s="177"/>
      <c r="F28" s="177"/>
      <c r="G28" s="181"/>
    </row>
    <row r="29" spans="1:7" ht="63" customHeight="1" x14ac:dyDescent="0.25">
      <c r="A29" s="76" t="str">
        <f t="shared" si="0"/>
        <v/>
      </c>
      <c r="B29" s="77" t="str">
        <f t="shared" si="1"/>
        <v/>
      </c>
      <c r="C29" s="78" t="str">
        <f t="shared" si="2"/>
        <v/>
      </c>
      <c r="D29" s="176"/>
      <c r="E29" s="177"/>
      <c r="F29" s="177"/>
      <c r="G29" s="181"/>
    </row>
    <row r="30" spans="1:7" ht="63" customHeight="1" x14ac:dyDescent="0.25">
      <c r="A30" s="76" t="str">
        <f t="shared" si="0"/>
        <v/>
      </c>
      <c r="B30" s="77" t="str">
        <f t="shared" si="1"/>
        <v/>
      </c>
      <c r="C30" s="78" t="str">
        <f t="shared" si="2"/>
        <v/>
      </c>
      <c r="D30" s="176"/>
      <c r="E30" s="177"/>
      <c r="F30" s="177"/>
      <c r="G30" s="181"/>
    </row>
    <row r="31" spans="1:7" ht="63" customHeight="1" x14ac:dyDescent="0.25">
      <c r="A31" s="76" t="str">
        <f t="shared" si="0"/>
        <v/>
      </c>
      <c r="B31" s="77" t="str">
        <f t="shared" si="1"/>
        <v/>
      </c>
      <c r="C31" s="78" t="str">
        <f t="shared" si="2"/>
        <v/>
      </c>
      <c r="D31" s="176"/>
      <c r="E31" s="177"/>
      <c r="F31" s="177"/>
      <c r="G31" s="181"/>
    </row>
    <row r="32" spans="1:7" ht="63" customHeight="1" x14ac:dyDescent="0.25">
      <c r="A32" s="76" t="str">
        <f t="shared" si="0"/>
        <v/>
      </c>
      <c r="B32" s="77" t="str">
        <f t="shared" si="1"/>
        <v/>
      </c>
      <c r="C32" s="78" t="str">
        <f t="shared" si="2"/>
        <v/>
      </c>
      <c r="D32" s="176"/>
      <c r="E32" s="177"/>
      <c r="F32" s="177"/>
      <c r="G32" s="181"/>
    </row>
    <row r="33" spans="1:7" ht="63" customHeight="1" x14ac:dyDescent="0.25">
      <c r="A33" s="76" t="str">
        <f t="shared" si="0"/>
        <v/>
      </c>
      <c r="B33" s="77" t="str">
        <f t="shared" si="1"/>
        <v/>
      </c>
      <c r="C33" s="78" t="str">
        <f t="shared" si="2"/>
        <v/>
      </c>
      <c r="D33" s="176"/>
      <c r="E33" s="177"/>
      <c r="F33" s="177"/>
      <c r="G33" s="181"/>
    </row>
    <row r="34" spans="1:7" ht="63" customHeight="1" x14ac:dyDescent="0.25">
      <c r="A34" s="76" t="str">
        <f t="shared" si="0"/>
        <v/>
      </c>
      <c r="B34" s="77" t="str">
        <f t="shared" si="1"/>
        <v/>
      </c>
      <c r="C34" s="78" t="str">
        <f t="shared" si="2"/>
        <v/>
      </c>
      <c r="D34" s="176"/>
      <c r="E34" s="177"/>
      <c r="F34" s="177"/>
      <c r="G34" s="181"/>
    </row>
    <row r="35" spans="1:7" ht="63" customHeight="1" x14ac:dyDescent="0.25">
      <c r="A35" s="76" t="str">
        <f t="shared" si="0"/>
        <v/>
      </c>
      <c r="B35" s="77" t="str">
        <f t="shared" si="1"/>
        <v/>
      </c>
      <c r="C35" s="78" t="str">
        <f t="shared" si="2"/>
        <v/>
      </c>
      <c r="D35" s="176"/>
      <c r="E35" s="177"/>
      <c r="F35" s="177"/>
      <c r="G35" s="181"/>
    </row>
    <row r="36" spans="1:7" ht="63" customHeight="1" x14ac:dyDescent="0.25">
      <c r="A36" s="76" t="str">
        <f t="shared" si="0"/>
        <v/>
      </c>
      <c r="B36" s="77" t="str">
        <f t="shared" si="1"/>
        <v/>
      </c>
      <c r="C36" s="78" t="str">
        <f t="shared" si="2"/>
        <v/>
      </c>
      <c r="D36" s="176"/>
      <c r="E36" s="177"/>
      <c r="F36" s="177"/>
      <c r="G36" s="181"/>
    </row>
    <row r="37" spans="1:7" ht="63" customHeight="1" x14ac:dyDescent="0.25">
      <c r="A37" s="76" t="str">
        <f t="shared" si="0"/>
        <v/>
      </c>
      <c r="B37" s="77" t="str">
        <f t="shared" si="1"/>
        <v/>
      </c>
      <c r="C37" s="78" t="str">
        <f t="shared" si="2"/>
        <v/>
      </c>
      <c r="D37" s="176"/>
      <c r="E37" s="177"/>
      <c r="F37" s="177"/>
      <c r="G37" s="181"/>
    </row>
    <row r="38" spans="1:7" ht="63" customHeight="1" x14ac:dyDescent="0.25">
      <c r="A38" s="76" t="str">
        <f t="shared" si="0"/>
        <v/>
      </c>
      <c r="B38" s="77" t="str">
        <f t="shared" si="1"/>
        <v/>
      </c>
      <c r="C38" s="78" t="str">
        <f t="shared" si="2"/>
        <v/>
      </c>
      <c r="D38" s="176"/>
      <c r="E38" s="177"/>
      <c r="F38" s="177"/>
      <c r="G38" s="181"/>
    </row>
    <row r="39" spans="1:7" ht="63" customHeight="1" x14ac:dyDescent="0.25">
      <c r="A39" s="76" t="str">
        <f t="shared" si="0"/>
        <v/>
      </c>
      <c r="B39" s="77" t="str">
        <f t="shared" si="1"/>
        <v/>
      </c>
      <c r="C39" s="78" t="str">
        <f t="shared" si="2"/>
        <v/>
      </c>
      <c r="D39" s="176"/>
      <c r="E39" s="177"/>
      <c r="F39" s="177"/>
      <c r="G39" s="181"/>
    </row>
    <row r="40" spans="1:7" ht="63" customHeight="1" x14ac:dyDescent="0.25">
      <c r="A40" s="76" t="str">
        <f t="shared" si="0"/>
        <v/>
      </c>
      <c r="B40" s="77" t="str">
        <f t="shared" si="1"/>
        <v/>
      </c>
      <c r="C40" s="78" t="str">
        <f t="shared" si="2"/>
        <v/>
      </c>
      <c r="D40" s="176"/>
      <c r="E40" s="177"/>
      <c r="F40" s="177"/>
      <c r="G40" s="181"/>
    </row>
    <row r="41" spans="1:7" ht="63" customHeight="1" x14ac:dyDescent="0.25">
      <c r="A41" s="76" t="str">
        <f t="shared" si="0"/>
        <v/>
      </c>
      <c r="B41" s="77" t="str">
        <f t="shared" si="1"/>
        <v/>
      </c>
      <c r="C41" s="78" t="str">
        <f t="shared" si="2"/>
        <v/>
      </c>
      <c r="D41" s="176"/>
      <c r="E41" s="177"/>
      <c r="F41" s="177"/>
      <c r="G41" s="181"/>
    </row>
    <row r="42" spans="1:7" ht="63" customHeight="1" x14ac:dyDescent="0.25">
      <c r="A42" s="76" t="str">
        <f t="shared" si="0"/>
        <v/>
      </c>
      <c r="B42" s="77" t="str">
        <f t="shared" si="1"/>
        <v/>
      </c>
      <c r="C42" s="78" t="str">
        <f t="shared" si="2"/>
        <v/>
      </c>
      <c r="D42" s="176"/>
      <c r="E42" s="177"/>
      <c r="F42" s="177"/>
      <c r="G42" s="181"/>
    </row>
    <row r="43" spans="1:7" ht="63" customHeight="1" x14ac:dyDescent="0.25">
      <c r="A43" s="76" t="str">
        <f t="shared" si="0"/>
        <v/>
      </c>
      <c r="B43" s="77" t="str">
        <f t="shared" si="1"/>
        <v/>
      </c>
      <c r="C43" s="78" t="str">
        <f t="shared" si="2"/>
        <v/>
      </c>
      <c r="D43" s="176"/>
      <c r="E43" s="177"/>
      <c r="F43" s="177"/>
      <c r="G43" s="181"/>
    </row>
    <row r="44" spans="1:7" ht="63" customHeight="1" x14ac:dyDescent="0.25">
      <c r="A44" s="76" t="str">
        <f t="shared" si="0"/>
        <v/>
      </c>
      <c r="B44" s="77" t="str">
        <f t="shared" si="1"/>
        <v/>
      </c>
      <c r="C44" s="78" t="str">
        <f t="shared" si="2"/>
        <v/>
      </c>
      <c r="D44" s="176"/>
      <c r="E44" s="177"/>
      <c r="F44" s="177"/>
      <c r="G44" s="181"/>
    </row>
    <row r="45" spans="1:7" ht="63" customHeight="1" x14ac:dyDescent="0.25">
      <c r="A45" s="76" t="str">
        <f t="shared" si="0"/>
        <v/>
      </c>
      <c r="B45" s="77" t="str">
        <f t="shared" si="1"/>
        <v/>
      </c>
      <c r="C45" s="78" t="str">
        <f t="shared" si="2"/>
        <v/>
      </c>
      <c r="D45" s="176"/>
      <c r="E45" s="177"/>
      <c r="F45" s="177"/>
      <c r="G45" s="181"/>
    </row>
    <row r="46" spans="1:7" ht="63" customHeight="1" x14ac:dyDescent="0.25">
      <c r="A46" s="76" t="str">
        <f t="shared" si="0"/>
        <v/>
      </c>
      <c r="B46" s="77" t="str">
        <f t="shared" si="1"/>
        <v/>
      </c>
      <c r="C46" s="78" t="str">
        <f t="shared" si="2"/>
        <v/>
      </c>
      <c r="D46" s="176"/>
      <c r="E46" s="177"/>
      <c r="F46" s="177"/>
      <c r="G46" s="181"/>
    </row>
    <row r="47" spans="1:7" ht="63" customHeight="1" x14ac:dyDescent="0.25">
      <c r="A47" s="76" t="str">
        <f t="shared" si="0"/>
        <v/>
      </c>
      <c r="B47" s="77" t="str">
        <f t="shared" si="1"/>
        <v/>
      </c>
      <c r="C47" s="78" t="str">
        <f t="shared" si="2"/>
        <v/>
      </c>
      <c r="D47" s="176"/>
      <c r="E47" s="177"/>
      <c r="F47" s="177"/>
      <c r="G47" s="181"/>
    </row>
    <row r="48" spans="1:7" ht="63" customHeight="1" x14ac:dyDescent="0.25">
      <c r="A48" s="76" t="str">
        <f t="shared" si="0"/>
        <v/>
      </c>
      <c r="B48" s="77" t="str">
        <f t="shared" si="1"/>
        <v/>
      </c>
      <c r="C48" s="78" t="str">
        <f t="shared" si="2"/>
        <v/>
      </c>
      <c r="D48" s="176"/>
      <c r="E48" s="177"/>
      <c r="F48" s="177"/>
      <c r="G48" s="181"/>
    </row>
    <row r="49" spans="1:7" ht="63" customHeight="1" x14ac:dyDescent="0.25">
      <c r="A49" s="76" t="str">
        <f t="shared" si="0"/>
        <v/>
      </c>
      <c r="B49" s="77" t="str">
        <f t="shared" si="1"/>
        <v/>
      </c>
      <c r="C49" s="78" t="str">
        <f t="shared" si="2"/>
        <v/>
      </c>
      <c r="D49" s="176"/>
      <c r="E49" s="177"/>
      <c r="F49" s="177"/>
      <c r="G49" s="181"/>
    </row>
    <row r="50" spans="1:7" ht="63" customHeight="1" x14ac:dyDescent="0.25">
      <c r="A50" s="76" t="str">
        <f t="shared" si="0"/>
        <v/>
      </c>
      <c r="B50" s="77" t="str">
        <f t="shared" si="1"/>
        <v/>
      </c>
      <c r="C50" s="78" t="str">
        <f t="shared" si="2"/>
        <v/>
      </c>
      <c r="D50" s="176"/>
      <c r="E50" s="177"/>
      <c r="F50" s="177"/>
      <c r="G50" s="181"/>
    </row>
  </sheetData>
  <sheetProtection password="CC74" sheet="1" objects="1" scenarios="1" insertHyperlinks="0"/>
  <mergeCells count="3">
    <mergeCell ref="F1:F3"/>
    <mergeCell ref="G2:G3"/>
    <mergeCell ref="A3:D3"/>
  </mergeCells>
  <conditionalFormatting sqref="G19">
    <cfRule type="cellIs" dxfId="113" priority="2" operator="equal">
      <formula>0</formula>
    </cfRule>
  </conditionalFormatting>
  <conditionalFormatting sqref="E3">
    <cfRule type="expression" dxfId="112" priority="1">
      <formula>$A$3="?"</formula>
    </cfRule>
  </conditionalFormatting>
  <dataValidations count="3">
    <dataValidation type="list" allowBlank="1" showInputMessage="1" showErrorMessage="1" sqref="D5:D50" xr:uid="{00000000-0002-0000-1600-000000000000}">
      <formula1>Autori</formula1>
    </dataValidation>
    <dataValidation type="list" errorStyle="warning" allowBlank="1" showInputMessage="1" showErrorMessage="1" sqref="E5:E50" xr:uid="{00000000-0002-0000-1600-000001000000}">
      <formula1>bsaptesze</formula1>
    </dataValidation>
    <dataValidation type="list" errorStyle="warning" allowBlank="1" showInputMessage="1" showErrorMessage="1" sqref="F5:F50" xr:uid="{00000000-0002-0000-1600-000002000000}">
      <formula1>bcinciszf</formula1>
    </dataValidation>
  </dataValidations>
  <pageMargins left="0.7" right="0.7" top="0.75" bottom="0.75" header="0.3" footer="0.3"/>
  <pageSetup paperSize="9" orientation="portrait"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79998168889431442"/>
  </sheetPr>
  <dimension ref="A1:H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18.85546875" customWidth="1"/>
    <col min="4" max="4" width="10.28515625" customWidth="1"/>
    <col min="5" max="5" width="19.42578125" customWidth="1"/>
    <col min="6" max="6" width="24.140625" customWidth="1"/>
    <col min="7" max="7" width="69.5703125" customWidth="1"/>
    <col min="8" max="8" width="79.42578125" customWidth="1"/>
  </cols>
  <sheetData>
    <row r="1" spans="1:8" ht="15.75" customHeight="1" x14ac:dyDescent="0.25">
      <c r="A1" s="102" t="str">
        <f>FisaAutoevaluare!A1</f>
        <v>Universitatea SPIRU HARET - 
Anul universitar 2021-2022</v>
      </c>
      <c r="B1" s="102"/>
      <c r="C1" s="102"/>
      <c r="D1" s="102"/>
      <c r="E1" s="102"/>
      <c r="F1" s="669" t="str">
        <f>HYPERLINK("#FisaAutoevaluare!D96","Inapoi in Fisa B")</f>
        <v>Inapoi in Fisa B</v>
      </c>
      <c r="G1" s="193" t="str">
        <f>FisaAutoevaluare!B96</f>
        <v>Participare la întocmirea dosarelor de autoevaluare</v>
      </c>
      <c r="H1" s="41"/>
    </row>
    <row r="2" spans="1:8" ht="15.75" customHeight="1" x14ac:dyDescent="0.25">
      <c r="A2" s="102">
        <f>FisaAutoevaluare!D2</f>
        <v>0</v>
      </c>
      <c r="B2" s="102"/>
      <c r="C2" s="102"/>
      <c r="D2" s="102"/>
      <c r="E2" s="102"/>
      <c r="F2" s="670"/>
      <c r="G2" s="672" t="str">
        <f>FisaAutoevaluare!D96</f>
        <v>Membru al echipei de întocmire a dosarului de autoevaluare a programelor de studii universitare de licență/ masterat/ instituțional pt. autorizare/ reacreditare/ reevaluare.</v>
      </c>
      <c r="H2" s="672"/>
    </row>
    <row r="3" spans="1:8" x14ac:dyDescent="0.25">
      <c r="A3" s="676" t="str">
        <f>IF(FisaAutoevaluare!D3="","?",FisaAutoevaluare!D3)</f>
        <v>?</v>
      </c>
      <c r="B3" s="676"/>
      <c r="C3" s="676"/>
      <c r="D3" s="676"/>
      <c r="E3" s="103"/>
      <c r="F3" s="671"/>
      <c r="G3" s="673"/>
      <c r="H3" s="673"/>
    </row>
    <row r="4" spans="1:8" s="43" customFormat="1" ht="30" x14ac:dyDescent="0.25">
      <c r="A4" s="74" t="s">
        <v>1962</v>
      </c>
      <c r="B4" s="75" t="s">
        <v>1963</v>
      </c>
      <c r="C4" s="75" t="s">
        <v>2277</v>
      </c>
      <c r="D4" s="211" t="s">
        <v>2391</v>
      </c>
      <c r="E4" s="211" t="s">
        <v>2064</v>
      </c>
      <c r="F4" s="212" t="s">
        <v>2403</v>
      </c>
      <c r="G4" s="212" t="s">
        <v>2404</v>
      </c>
      <c r="H4" s="212" t="s">
        <v>2584</v>
      </c>
    </row>
    <row r="5" spans="1:8" ht="63" customHeight="1" x14ac:dyDescent="0.25">
      <c r="A5" s="76" t="str">
        <f>IF(B5="","",ROW()-4)</f>
        <v/>
      </c>
      <c r="B5" s="77" t="str">
        <f>IF(AND(C5&lt;&gt;"",D5&lt;&gt;"",E5&lt;&gt;"",F5&lt;&gt;""),"B18","")</f>
        <v/>
      </c>
      <c r="C5" s="78" t="str">
        <f>IF(AND(G5&lt;&gt;"",H5&lt;&gt;""),PROPER(A$3),"")</f>
        <v/>
      </c>
      <c r="D5" s="176"/>
      <c r="E5" s="177"/>
      <c r="F5" s="177"/>
      <c r="G5" s="178"/>
      <c r="H5" s="179"/>
    </row>
    <row r="6" spans="1:8" ht="63" customHeight="1" x14ac:dyDescent="0.25">
      <c r="A6" s="76" t="str">
        <f t="shared" ref="A6:A50" si="0">IF(B6="","",ROW()-4)</f>
        <v/>
      </c>
      <c r="B6" s="77" t="str">
        <f t="shared" ref="B6:B50" si="1">IF(AND(C6&lt;&gt;"",D6&lt;&gt;"",E6&lt;&gt;"",F6&lt;&gt;""),"B18","")</f>
        <v/>
      </c>
      <c r="C6" s="78" t="str">
        <f t="shared" ref="C6:C50" si="2">IF(AND(G6&lt;&gt;"",H6&lt;&gt;""),PROPER(A$3),"")</f>
        <v/>
      </c>
      <c r="D6" s="176"/>
      <c r="E6" s="177"/>
      <c r="F6" s="177"/>
      <c r="G6" s="178"/>
      <c r="H6" s="178"/>
    </row>
    <row r="7" spans="1:8" ht="63" customHeight="1" x14ac:dyDescent="0.25">
      <c r="A7" s="76" t="str">
        <f t="shared" si="0"/>
        <v/>
      </c>
      <c r="B7" s="77" t="str">
        <f t="shared" si="1"/>
        <v/>
      </c>
      <c r="C7" s="78" t="str">
        <f t="shared" si="2"/>
        <v/>
      </c>
      <c r="D7" s="176"/>
      <c r="E7" s="177"/>
      <c r="F7" s="177"/>
      <c r="G7" s="178"/>
      <c r="H7" s="178"/>
    </row>
    <row r="8" spans="1:8" ht="63" customHeight="1" x14ac:dyDescent="0.25">
      <c r="A8" s="76" t="str">
        <f t="shared" si="0"/>
        <v/>
      </c>
      <c r="B8" s="77" t="str">
        <f t="shared" si="1"/>
        <v/>
      </c>
      <c r="C8" s="78" t="str">
        <f t="shared" si="2"/>
        <v/>
      </c>
      <c r="D8" s="176"/>
      <c r="E8" s="177"/>
      <c r="F8" s="177"/>
      <c r="G8" s="178"/>
      <c r="H8" s="178"/>
    </row>
    <row r="9" spans="1:8" ht="63" customHeight="1" x14ac:dyDescent="0.25">
      <c r="A9" s="76" t="str">
        <f t="shared" si="0"/>
        <v/>
      </c>
      <c r="B9" s="77" t="str">
        <f t="shared" si="1"/>
        <v/>
      </c>
      <c r="C9" s="78" t="str">
        <f t="shared" si="2"/>
        <v/>
      </c>
      <c r="D9" s="176"/>
      <c r="E9" s="177"/>
      <c r="F9" s="177"/>
      <c r="G9" s="180"/>
      <c r="H9" s="178"/>
    </row>
    <row r="10" spans="1:8" ht="63" customHeight="1" x14ac:dyDescent="0.25">
      <c r="A10" s="76" t="str">
        <f t="shared" si="0"/>
        <v/>
      </c>
      <c r="B10" s="77" t="str">
        <f t="shared" si="1"/>
        <v/>
      </c>
      <c r="C10" s="78" t="str">
        <f t="shared" si="2"/>
        <v/>
      </c>
      <c r="D10" s="176"/>
      <c r="E10" s="177"/>
      <c r="F10" s="177"/>
      <c r="G10" s="180"/>
      <c r="H10" s="178"/>
    </row>
    <row r="11" spans="1:8" ht="63" customHeight="1" x14ac:dyDescent="0.25">
      <c r="A11" s="76" t="str">
        <f t="shared" si="0"/>
        <v/>
      </c>
      <c r="B11" s="77" t="str">
        <f t="shared" si="1"/>
        <v/>
      </c>
      <c r="C11" s="78" t="str">
        <f t="shared" si="2"/>
        <v/>
      </c>
      <c r="D11" s="176"/>
      <c r="E11" s="177"/>
      <c r="F11" s="177"/>
      <c r="G11" s="179"/>
      <c r="H11" s="178"/>
    </row>
    <row r="12" spans="1:8" ht="63" customHeight="1" x14ac:dyDescent="0.25">
      <c r="A12" s="76" t="str">
        <f t="shared" si="0"/>
        <v/>
      </c>
      <c r="B12" s="77" t="str">
        <f t="shared" si="1"/>
        <v/>
      </c>
      <c r="C12" s="78" t="str">
        <f t="shared" si="2"/>
        <v/>
      </c>
      <c r="D12" s="176"/>
      <c r="E12" s="177"/>
      <c r="F12" s="177"/>
      <c r="G12" s="180"/>
      <c r="H12" s="178"/>
    </row>
    <row r="13" spans="1:8" ht="63" customHeight="1" x14ac:dyDescent="0.25">
      <c r="A13" s="76" t="str">
        <f t="shared" si="0"/>
        <v/>
      </c>
      <c r="B13" s="77" t="str">
        <f t="shared" si="1"/>
        <v/>
      </c>
      <c r="C13" s="78" t="str">
        <f t="shared" si="2"/>
        <v/>
      </c>
      <c r="D13" s="176"/>
      <c r="E13" s="177"/>
      <c r="F13" s="177"/>
      <c r="G13" s="180"/>
      <c r="H13" s="178"/>
    </row>
    <row r="14" spans="1:8" ht="63" customHeight="1" x14ac:dyDescent="0.25">
      <c r="A14" s="76" t="str">
        <f t="shared" si="0"/>
        <v/>
      </c>
      <c r="B14" s="77" t="str">
        <f t="shared" si="1"/>
        <v/>
      </c>
      <c r="C14" s="78" t="str">
        <f t="shared" si="2"/>
        <v/>
      </c>
      <c r="D14" s="176"/>
      <c r="E14" s="177"/>
      <c r="F14" s="177"/>
      <c r="G14" s="180"/>
      <c r="H14" s="178"/>
    </row>
    <row r="15" spans="1:8" ht="63" customHeight="1" x14ac:dyDescent="0.25">
      <c r="A15" s="76" t="str">
        <f t="shared" si="0"/>
        <v/>
      </c>
      <c r="B15" s="77" t="str">
        <f t="shared" si="1"/>
        <v/>
      </c>
      <c r="C15" s="78" t="str">
        <f t="shared" si="2"/>
        <v/>
      </c>
      <c r="D15" s="176"/>
      <c r="E15" s="177"/>
      <c r="F15" s="177"/>
      <c r="G15" s="180"/>
      <c r="H15" s="178"/>
    </row>
    <row r="16" spans="1:8" ht="63" customHeight="1" x14ac:dyDescent="0.25">
      <c r="A16" s="76" t="str">
        <f t="shared" si="0"/>
        <v/>
      </c>
      <c r="B16" s="77" t="str">
        <f t="shared" si="1"/>
        <v/>
      </c>
      <c r="C16" s="78" t="str">
        <f t="shared" si="2"/>
        <v/>
      </c>
      <c r="D16" s="176"/>
      <c r="E16" s="177"/>
      <c r="F16" s="177"/>
      <c r="G16" s="180"/>
      <c r="H16" s="178"/>
    </row>
    <row r="17" spans="1:8" ht="63" customHeight="1" x14ac:dyDescent="0.25">
      <c r="A17" s="76" t="str">
        <f t="shared" si="0"/>
        <v/>
      </c>
      <c r="B17" s="77" t="str">
        <f t="shared" si="1"/>
        <v/>
      </c>
      <c r="C17" s="78" t="str">
        <f t="shared" si="2"/>
        <v/>
      </c>
      <c r="D17" s="176"/>
      <c r="E17" s="177"/>
      <c r="F17" s="177"/>
      <c r="G17" s="180"/>
      <c r="H17" s="178"/>
    </row>
    <row r="18" spans="1:8" ht="63" customHeight="1" x14ac:dyDescent="0.25">
      <c r="A18" s="76" t="str">
        <f t="shared" si="0"/>
        <v/>
      </c>
      <c r="B18" s="77" t="str">
        <f t="shared" si="1"/>
        <v/>
      </c>
      <c r="C18" s="78" t="str">
        <f t="shared" si="2"/>
        <v/>
      </c>
      <c r="D18" s="176"/>
      <c r="E18" s="177"/>
      <c r="F18" s="177"/>
      <c r="G18" s="180"/>
      <c r="H18" s="178"/>
    </row>
    <row r="19" spans="1:8" ht="63" customHeight="1" x14ac:dyDescent="0.25">
      <c r="A19" s="76" t="str">
        <f t="shared" si="0"/>
        <v/>
      </c>
      <c r="B19" s="77" t="str">
        <f t="shared" si="1"/>
        <v/>
      </c>
      <c r="C19" s="78" t="str">
        <f t="shared" si="2"/>
        <v/>
      </c>
      <c r="D19" s="176"/>
      <c r="E19" s="177"/>
      <c r="F19" s="177"/>
      <c r="G19" s="180"/>
      <c r="H19" s="178"/>
    </row>
    <row r="20" spans="1:8" ht="63" customHeight="1" x14ac:dyDescent="0.25">
      <c r="A20" s="76" t="str">
        <f t="shared" si="0"/>
        <v/>
      </c>
      <c r="B20" s="77" t="str">
        <f t="shared" si="1"/>
        <v/>
      </c>
      <c r="C20" s="78" t="str">
        <f t="shared" si="2"/>
        <v/>
      </c>
      <c r="D20" s="176"/>
      <c r="E20" s="177"/>
      <c r="F20" s="177"/>
      <c r="G20" s="180"/>
      <c r="H20" s="178"/>
    </row>
    <row r="21" spans="1:8" ht="63" customHeight="1" x14ac:dyDescent="0.25">
      <c r="A21" s="76" t="str">
        <f t="shared" si="0"/>
        <v/>
      </c>
      <c r="B21" s="77" t="str">
        <f t="shared" si="1"/>
        <v/>
      </c>
      <c r="C21" s="78" t="str">
        <f t="shared" si="2"/>
        <v/>
      </c>
      <c r="D21" s="176"/>
      <c r="E21" s="177"/>
      <c r="F21" s="177"/>
      <c r="G21" s="181"/>
      <c r="H21" s="179"/>
    </row>
    <row r="22" spans="1:8" ht="63" customHeight="1" x14ac:dyDescent="0.25">
      <c r="A22" s="76" t="str">
        <f t="shared" si="0"/>
        <v/>
      </c>
      <c r="B22" s="77" t="str">
        <f t="shared" si="1"/>
        <v/>
      </c>
      <c r="C22" s="78" t="str">
        <f t="shared" si="2"/>
        <v/>
      </c>
      <c r="D22" s="176"/>
      <c r="E22" s="177"/>
      <c r="F22" s="177"/>
      <c r="G22" s="181"/>
      <c r="H22" s="178"/>
    </row>
    <row r="23" spans="1:8" ht="63" customHeight="1" x14ac:dyDescent="0.25">
      <c r="A23" s="76" t="str">
        <f t="shared" si="0"/>
        <v/>
      </c>
      <c r="B23" s="77" t="str">
        <f t="shared" si="1"/>
        <v/>
      </c>
      <c r="C23" s="78" t="str">
        <f t="shared" si="2"/>
        <v/>
      </c>
      <c r="D23" s="176"/>
      <c r="E23" s="177"/>
      <c r="F23" s="177"/>
      <c r="G23" s="181"/>
      <c r="H23" s="178"/>
    </row>
    <row r="24" spans="1:8" ht="63" customHeight="1" x14ac:dyDescent="0.25">
      <c r="A24" s="76" t="str">
        <f t="shared" si="0"/>
        <v/>
      </c>
      <c r="B24" s="77" t="str">
        <f t="shared" si="1"/>
        <v/>
      </c>
      <c r="C24" s="78" t="str">
        <f t="shared" si="2"/>
        <v/>
      </c>
      <c r="D24" s="176"/>
      <c r="E24" s="177"/>
      <c r="F24" s="177"/>
      <c r="G24" s="181"/>
      <c r="H24" s="178"/>
    </row>
    <row r="25" spans="1:8" ht="63" customHeight="1" x14ac:dyDescent="0.25">
      <c r="A25" s="76" t="str">
        <f t="shared" si="0"/>
        <v/>
      </c>
      <c r="B25" s="77" t="str">
        <f t="shared" si="1"/>
        <v/>
      </c>
      <c r="C25" s="78" t="str">
        <f t="shared" si="2"/>
        <v/>
      </c>
      <c r="D25" s="176"/>
      <c r="E25" s="177"/>
      <c r="F25" s="177"/>
      <c r="G25" s="181"/>
      <c r="H25" s="178"/>
    </row>
    <row r="26" spans="1:8" ht="63" customHeight="1" x14ac:dyDescent="0.25">
      <c r="A26" s="76" t="str">
        <f t="shared" si="0"/>
        <v/>
      </c>
      <c r="B26" s="77" t="str">
        <f t="shared" si="1"/>
        <v/>
      </c>
      <c r="C26" s="78" t="str">
        <f t="shared" si="2"/>
        <v/>
      </c>
      <c r="D26" s="176"/>
      <c r="E26" s="177"/>
      <c r="F26" s="177"/>
      <c r="G26" s="181"/>
      <c r="H26" s="178"/>
    </row>
    <row r="27" spans="1:8" ht="63" customHeight="1" x14ac:dyDescent="0.25">
      <c r="A27" s="76" t="str">
        <f t="shared" si="0"/>
        <v/>
      </c>
      <c r="B27" s="77" t="str">
        <f t="shared" si="1"/>
        <v/>
      </c>
      <c r="C27" s="78" t="str">
        <f t="shared" si="2"/>
        <v/>
      </c>
      <c r="D27" s="176"/>
      <c r="E27" s="177"/>
      <c r="F27" s="177"/>
      <c r="G27" s="181"/>
      <c r="H27" s="178"/>
    </row>
    <row r="28" spans="1:8" ht="63" customHeight="1" x14ac:dyDescent="0.25">
      <c r="A28" s="76" t="str">
        <f t="shared" si="0"/>
        <v/>
      </c>
      <c r="B28" s="77" t="str">
        <f t="shared" si="1"/>
        <v/>
      </c>
      <c r="C28" s="78" t="str">
        <f t="shared" si="2"/>
        <v/>
      </c>
      <c r="D28" s="176"/>
      <c r="E28" s="177"/>
      <c r="F28" s="177"/>
      <c r="G28" s="181"/>
      <c r="H28" s="178"/>
    </row>
    <row r="29" spans="1:8" ht="63" customHeight="1" x14ac:dyDescent="0.25">
      <c r="A29" s="76" t="str">
        <f t="shared" si="0"/>
        <v/>
      </c>
      <c r="B29" s="77" t="str">
        <f t="shared" si="1"/>
        <v/>
      </c>
      <c r="C29" s="78" t="str">
        <f t="shared" si="2"/>
        <v/>
      </c>
      <c r="D29" s="176"/>
      <c r="E29" s="177"/>
      <c r="F29" s="177"/>
      <c r="G29" s="181"/>
      <c r="H29" s="178"/>
    </row>
    <row r="30" spans="1:8" ht="63" customHeight="1" x14ac:dyDescent="0.25">
      <c r="A30" s="76" t="str">
        <f t="shared" si="0"/>
        <v/>
      </c>
      <c r="B30" s="77" t="str">
        <f t="shared" si="1"/>
        <v/>
      </c>
      <c r="C30" s="78" t="str">
        <f t="shared" si="2"/>
        <v/>
      </c>
      <c r="D30" s="176"/>
      <c r="E30" s="177"/>
      <c r="F30" s="177"/>
      <c r="G30" s="181"/>
      <c r="H30" s="178"/>
    </row>
    <row r="31" spans="1:8" ht="63" customHeight="1" x14ac:dyDescent="0.25">
      <c r="A31" s="76" t="str">
        <f t="shared" si="0"/>
        <v/>
      </c>
      <c r="B31" s="77" t="str">
        <f t="shared" si="1"/>
        <v/>
      </c>
      <c r="C31" s="78" t="str">
        <f t="shared" si="2"/>
        <v/>
      </c>
      <c r="D31" s="176"/>
      <c r="E31" s="177"/>
      <c r="F31" s="177"/>
      <c r="G31" s="181"/>
      <c r="H31" s="178"/>
    </row>
    <row r="32" spans="1:8" ht="63" customHeight="1" x14ac:dyDescent="0.25">
      <c r="A32" s="76" t="str">
        <f t="shared" si="0"/>
        <v/>
      </c>
      <c r="B32" s="77" t="str">
        <f t="shared" si="1"/>
        <v/>
      </c>
      <c r="C32" s="78" t="str">
        <f t="shared" si="2"/>
        <v/>
      </c>
      <c r="D32" s="176"/>
      <c r="E32" s="177"/>
      <c r="F32" s="177"/>
      <c r="G32" s="181"/>
      <c r="H32" s="178"/>
    </row>
    <row r="33" spans="1:8" ht="63" customHeight="1" x14ac:dyDescent="0.25">
      <c r="A33" s="76" t="str">
        <f t="shared" si="0"/>
        <v/>
      </c>
      <c r="B33" s="77" t="str">
        <f t="shared" si="1"/>
        <v/>
      </c>
      <c r="C33" s="78" t="str">
        <f t="shared" si="2"/>
        <v/>
      </c>
      <c r="D33" s="176"/>
      <c r="E33" s="177"/>
      <c r="F33" s="177"/>
      <c r="G33" s="181"/>
      <c r="H33" s="178"/>
    </row>
    <row r="34" spans="1:8" ht="63" customHeight="1" x14ac:dyDescent="0.25">
      <c r="A34" s="76" t="str">
        <f t="shared" si="0"/>
        <v/>
      </c>
      <c r="B34" s="77" t="str">
        <f t="shared" si="1"/>
        <v/>
      </c>
      <c r="C34" s="78" t="str">
        <f t="shared" si="2"/>
        <v/>
      </c>
      <c r="D34" s="176"/>
      <c r="E34" s="177"/>
      <c r="F34" s="177"/>
      <c r="G34" s="181"/>
      <c r="H34" s="178"/>
    </row>
    <row r="35" spans="1:8" ht="63" customHeight="1" x14ac:dyDescent="0.25">
      <c r="A35" s="76" t="str">
        <f t="shared" si="0"/>
        <v/>
      </c>
      <c r="B35" s="77" t="str">
        <f t="shared" si="1"/>
        <v/>
      </c>
      <c r="C35" s="78" t="str">
        <f t="shared" si="2"/>
        <v/>
      </c>
      <c r="D35" s="176"/>
      <c r="E35" s="177"/>
      <c r="F35" s="177"/>
      <c r="G35" s="181"/>
      <c r="H35" s="178"/>
    </row>
    <row r="36" spans="1:8" ht="63" customHeight="1" x14ac:dyDescent="0.25">
      <c r="A36" s="76" t="str">
        <f t="shared" si="0"/>
        <v/>
      </c>
      <c r="B36" s="77" t="str">
        <f t="shared" si="1"/>
        <v/>
      </c>
      <c r="C36" s="78" t="str">
        <f t="shared" si="2"/>
        <v/>
      </c>
      <c r="D36" s="176"/>
      <c r="E36" s="177"/>
      <c r="F36" s="177"/>
      <c r="G36" s="181"/>
      <c r="H36" s="178"/>
    </row>
    <row r="37" spans="1:8" ht="63" customHeight="1" x14ac:dyDescent="0.25">
      <c r="A37" s="76" t="str">
        <f t="shared" si="0"/>
        <v/>
      </c>
      <c r="B37" s="77" t="str">
        <f t="shared" si="1"/>
        <v/>
      </c>
      <c r="C37" s="78" t="str">
        <f t="shared" si="2"/>
        <v/>
      </c>
      <c r="D37" s="176"/>
      <c r="E37" s="177"/>
      <c r="F37" s="177"/>
      <c r="G37" s="181"/>
      <c r="H37" s="178"/>
    </row>
    <row r="38" spans="1:8" ht="63" customHeight="1" x14ac:dyDescent="0.25">
      <c r="A38" s="76" t="str">
        <f t="shared" si="0"/>
        <v/>
      </c>
      <c r="B38" s="77" t="str">
        <f t="shared" si="1"/>
        <v/>
      </c>
      <c r="C38" s="78" t="str">
        <f t="shared" si="2"/>
        <v/>
      </c>
      <c r="D38" s="176"/>
      <c r="E38" s="177"/>
      <c r="F38" s="177"/>
      <c r="G38" s="181"/>
      <c r="H38" s="178"/>
    </row>
    <row r="39" spans="1:8" ht="63" customHeight="1" x14ac:dyDescent="0.25">
      <c r="A39" s="76" t="str">
        <f t="shared" si="0"/>
        <v/>
      </c>
      <c r="B39" s="77" t="str">
        <f t="shared" si="1"/>
        <v/>
      </c>
      <c r="C39" s="78" t="str">
        <f t="shared" si="2"/>
        <v/>
      </c>
      <c r="D39" s="176"/>
      <c r="E39" s="177"/>
      <c r="F39" s="177"/>
      <c r="G39" s="181"/>
      <c r="H39" s="178"/>
    </row>
    <row r="40" spans="1:8" ht="63" customHeight="1" x14ac:dyDescent="0.25">
      <c r="A40" s="76" t="str">
        <f t="shared" si="0"/>
        <v/>
      </c>
      <c r="B40" s="77" t="str">
        <f t="shared" si="1"/>
        <v/>
      </c>
      <c r="C40" s="78" t="str">
        <f t="shared" si="2"/>
        <v/>
      </c>
      <c r="D40" s="176"/>
      <c r="E40" s="177"/>
      <c r="F40" s="177"/>
      <c r="G40" s="181"/>
      <c r="H40" s="178"/>
    </row>
    <row r="41" spans="1:8" ht="63" customHeight="1" x14ac:dyDescent="0.25">
      <c r="A41" s="76" t="str">
        <f t="shared" si="0"/>
        <v/>
      </c>
      <c r="B41" s="77" t="str">
        <f t="shared" si="1"/>
        <v/>
      </c>
      <c r="C41" s="78" t="str">
        <f t="shared" si="2"/>
        <v/>
      </c>
      <c r="D41" s="176"/>
      <c r="E41" s="177"/>
      <c r="F41" s="177"/>
      <c r="G41" s="181"/>
      <c r="H41" s="178"/>
    </row>
    <row r="42" spans="1:8" ht="63" customHeight="1" x14ac:dyDescent="0.25">
      <c r="A42" s="76" t="str">
        <f t="shared" si="0"/>
        <v/>
      </c>
      <c r="B42" s="77" t="str">
        <f t="shared" si="1"/>
        <v/>
      </c>
      <c r="C42" s="78" t="str">
        <f t="shared" si="2"/>
        <v/>
      </c>
      <c r="D42" s="176"/>
      <c r="E42" s="177"/>
      <c r="F42" s="177"/>
      <c r="G42" s="181"/>
      <c r="H42" s="178"/>
    </row>
    <row r="43" spans="1:8" ht="63" customHeight="1" x14ac:dyDescent="0.25">
      <c r="A43" s="76" t="str">
        <f t="shared" si="0"/>
        <v/>
      </c>
      <c r="B43" s="77" t="str">
        <f t="shared" si="1"/>
        <v/>
      </c>
      <c r="C43" s="78" t="str">
        <f t="shared" si="2"/>
        <v/>
      </c>
      <c r="D43" s="176"/>
      <c r="E43" s="177"/>
      <c r="F43" s="177"/>
      <c r="G43" s="181"/>
      <c r="H43" s="178"/>
    </row>
    <row r="44" spans="1:8" ht="63" customHeight="1" x14ac:dyDescent="0.25">
      <c r="A44" s="76" t="str">
        <f t="shared" si="0"/>
        <v/>
      </c>
      <c r="B44" s="77" t="str">
        <f t="shared" si="1"/>
        <v/>
      </c>
      <c r="C44" s="78" t="str">
        <f t="shared" si="2"/>
        <v/>
      </c>
      <c r="D44" s="176"/>
      <c r="E44" s="177"/>
      <c r="F44" s="177"/>
      <c r="G44" s="181"/>
      <c r="H44" s="178"/>
    </row>
    <row r="45" spans="1:8" ht="63" customHeight="1" x14ac:dyDescent="0.25">
      <c r="A45" s="76" t="str">
        <f t="shared" si="0"/>
        <v/>
      </c>
      <c r="B45" s="77" t="str">
        <f t="shared" si="1"/>
        <v/>
      </c>
      <c r="C45" s="78" t="str">
        <f t="shared" si="2"/>
        <v/>
      </c>
      <c r="D45" s="176"/>
      <c r="E45" s="177"/>
      <c r="F45" s="177"/>
      <c r="G45" s="181"/>
      <c r="H45" s="178"/>
    </row>
    <row r="46" spans="1:8" ht="63" customHeight="1" x14ac:dyDescent="0.25">
      <c r="A46" s="76" t="str">
        <f t="shared" si="0"/>
        <v/>
      </c>
      <c r="B46" s="77" t="str">
        <f t="shared" si="1"/>
        <v/>
      </c>
      <c r="C46" s="78" t="str">
        <f t="shared" si="2"/>
        <v/>
      </c>
      <c r="D46" s="176"/>
      <c r="E46" s="177"/>
      <c r="F46" s="177"/>
      <c r="G46" s="181"/>
      <c r="H46" s="178"/>
    </row>
    <row r="47" spans="1:8" ht="63" customHeight="1" x14ac:dyDescent="0.25">
      <c r="A47" s="76" t="str">
        <f t="shared" si="0"/>
        <v/>
      </c>
      <c r="B47" s="77" t="str">
        <f t="shared" si="1"/>
        <v/>
      </c>
      <c r="C47" s="78" t="str">
        <f t="shared" si="2"/>
        <v/>
      </c>
      <c r="D47" s="176"/>
      <c r="E47" s="177"/>
      <c r="F47" s="177"/>
      <c r="G47" s="181"/>
      <c r="H47" s="178"/>
    </row>
    <row r="48" spans="1:8" ht="63" customHeight="1" x14ac:dyDescent="0.25">
      <c r="A48" s="76" t="str">
        <f t="shared" si="0"/>
        <v/>
      </c>
      <c r="B48" s="77" t="str">
        <f t="shared" si="1"/>
        <v/>
      </c>
      <c r="C48" s="78" t="str">
        <f t="shared" si="2"/>
        <v/>
      </c>
      <c r="D48" s="176"/>
      <c r="E48" s="177"/>
      <c r="F48" s="177"/>
      <c r="G48" s="181"/>
      <c r="H48" s="178"/>
    </row>
    <row r="49" spans="1:8" ht="63" customHeight="1" x14ac:dyDescent="0.25">
      <c r="A49" s="76" t="str">
        <f t="shared" si="0"/>
        <v/>
      </c>
      <c r="B49" s="77" t="str">
        <f t="shared" si="1"/>
        <v/>
      </c>
      <c r="C49" s="78" t="str">
        <f t="shared" si="2"/>
        <v/>
      </c>
      <c r="D49" s="176"/>
      <c r="E49" s="177"/>
      <c r="F49" s="177"/>
      <c r="G49" s="181"/>
      <c r="H49" s="178"/>
    </row>
    <row r="50" spans="1:8" ht="63" customHeight="1" x14ac:dyDescent="0.25">
      <c r="A50" s="76" t="str">
        <f t="shared" si="0"/>
        <v/>
      </c>
      <c r="B50" s="77" t="str">
        <f t="shared" si="1"/>
        <v/>
      </c>
      <c r="C50" s="78" t="str">
        <f t="shared" si="2"/>
        <v/>
      </c>
      <c r="D50" s="176"/>
      <c r="E50" s="177"/>
      <c r="F50" s="177"/>
      <c r="G50" s="181"/>
      <c r="H50" s="178"/>
    </row>
  </sheetData>
  <sheetProtection password="CC74" sheet="1" objects="1" scenarios="1" insertHyperlinks="0"/>
  <mergeCells count="3">
    <mergeCell ref="F1:F3"/>
    <mergeCell ref="G2:H3"/>
    <mergeCell ref="A3:D3"/>
  </mergeCells>
  <conditionalFormatting sqref="G19">
    <cfRule type="cellIs" dxfId="111" priority="2" operator="equal">
      <formula>0</formula>
    </cfRule>
  </conditionalFormatting>
  <conditionalFormatting sqref="E3">
    <cfRule type="expression" dxfId="110" priority="1">
      <formula>$A$3="?"</formula>
    </cfRule>
  </conditionalFormatting>
  <dataValidations count="3">
    <dataValidation type="list" allowBlank="1" showInputMessage="1" showErrorMessage="1" sqref="D5:D50" xr:uid="{00000000-0002-0000-1700-000000000000}">
      <formula1>Autori</formula1>
    </dataValidation>
    <dataValidation type="list" errorStyle="warning" allowBlank="1" showInputMessage="1" showErrorMessage="1" sqref="E5:E50" xr:uid="{00000000-0002-0000-1700-000001000000}">
      <formula1>boptsze</formula1>
    </dataValidation>
    <dataValidation type="list" errorStyle="warning" allowBlank="1" showInputMessage="1" showErrorMessage="1" sqref="F5:F50" xr:uid="{00000000-0002-0000-1700-000002000000}">
      <formula1>boptszf</formula1>
    </dataValidation>
  </dataValidations>
  <pageMargins left="0.7" right="0.7" top="0.75" bottom="0.75" header="0.3" footer="0.3"/>
  <pageSetup paperSize="9"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79998168889431442"/>
  </sheetPr>
  <dimension ref="A1:H50"/>
  <sheetViews>
    <sheetView zoomScale="80" zoomScaleNormal="80" workbookViewId="0">
      <pane ySplit="4" topLeftCell="A5" activePane="bottomLeft" state="frozen"/>
      <selection activeCell="G1" sqref="G1:G3"/>
      <selection pane="bottomLeft" activeCell="F1" sqref="F1:F3"/>
    </sheetView>
  </sheetViews>
  <sheetFormatPr defaultRowHeight="15" x14ac:dyDescent="0.25"/>
  <cols>
    <col min="1" max="1" width="4" customWidth="1"/>
    <col min="2" max="2" width="6.85546875" customWidth="1"/>
    <col min="3" max="3" width="18.85546875" customWidth="1"/>
    <col min="4" max="4" width="10.28515625" customWidth="1"/>
    <col min="5" max="5" width="19.42578125" customWidth="1"/>
    <col min="6" max="6" width="24.140625" customWidth="1"/>
    <col min="7" max="7" width="69.5703125" customWidth="1"/>
    <col min="8" max="8" width="79.42578125" customWidth="1"/>
  </cols>
  <sheetData>
    <row r="1" spans="1:8" ht="15.75" customHeight="1" x14ac:dyDescent="0.25">
      <c r="A1" s="102" t="str">
        <f>FisaAutoevaluare!A1</f>
        <v>Universitatea SPIRU HARET - 
Anul universitar 2021-2022</v>
      </c>
      <c r="B1" s="102"/>
      <c r="C1" s="102"/>
      <c r="D1" s="102"/>
      <c r="E1" s="102"/>
      <c r="F1" s="669" t="str">
        <f>HYPERLINK("#FisaAutoevaluare!D100","Inapoi in Fisa B")</f>
        <v>Inapoi in Fisa B</v>
      </c>
      <c r="G1" s="193" t="str">
        <f>FisaAutoevaluare!B96</f>
        <v>Participare la întocmirea dosarelor de autoevaluare</v>
      </c>
      <c r="H1" s="41"/>
    </row>
    <row r="2" spans="1:8" ht="15.75" customHeight="1" x14ac:dyDescent="0.25">
      <c r="A2" s="102">
        <f>FisaAutoevaluare!D2</f>
        <v>0</v>
      </c>
      <c r="B2" s="102"/>
      <c r="C2" s="102"/>
      <c r="D2" s="102"/>
      <c r="E2" s="102"/>
      <c r="F2" s="670"/>
      <c r="G2" s="672" t="str">
        <f>FisaAutoevaluare!D100</f>
        <v>Membru al echipei de întocmire a dosarului de acreditare/ autorizare de către MEN/ ANC a programelor postuniversitare, CNFP sau CNFPA.</v>
      </c>
      <c r="H2" s="672"/>
    </row>
    <row r="3" spans="1:8" x14ac:dyDescent="0.25">
      <c r="A3" s="676" t="str">
        <f>IF(FisaAutoevaluare!D3="","?",FisaAutoevaluare!D3)</f>
        <v>?</v>
      </c>
      <c r="B3" s="676"/>
      <c r="C3" s="676"/>
      <c r="D3" s="676"/>
      <c r="E3" s="103"/>
      <c r="F3" s="671"/>
      <c r="G3" s="673"/>
      <c r="H3" s="673"/>
    </row>
    <row r="4" spans="1:8" s="43" customFormat="1" ht="30" x14ac:dyDescent="0.25">
      <c r="A4" s="74" t="s">
        <v>1962</v>
      </c>
      <c r="B4" s="75" t="s">
        <v>1963</v>
      </c>
      <c r="C4" s="75" t="s">
        <v>2277</v>
      </c>
      <c r="D4" s="211" t="s">
        <v>2391</v>
      </c>
      <c r="E4" s="211" t="s">
        <v>2064</v>
      </c>
      <c r="F4" s="212" t="s">
        <v>2403</v>
      </c>
      <c r="G4" s="212" t="s">
        <v>2404</v>
      </c>
      <c r="H4" s="212" t="s">
        <v>2584</v>
      </c>
    </row>
    <row r="5" spans="1:8" ht="63" customHeight="1" x14ac:dyDescent="0.25">
      <c r="A5" s="76" t="str">
        <f>IF(B5="","",ROW()-4)</f>
        <v/>
      </c>
      <c r="B5" s="77" t="str">
        <f>IF(AND(C5&lt;&gt;"",D5&lt;&gt;"",E5&lt;&gt;"",F5&lt;&gt;""),"B19","")</f>
        <v/>
      </c>
      <c r="C5" s="78" t="str">
        <f>IF(AND(G5&lt;&gt;"",H5&lt;&gt;""),PROPER(A$3),"")</f>
        <v/>
      </c>
      <c r="D5" s="176"/>
      <c r="E5" s="177"/>
      <c r="F5" s="177"/>
      <c r="G5" s="178"/>
      <c r="H5" s="179"/>
    </row>
    <row r="6" spans="1:8" ht="63" customHeight="1" x14ac:dyDescent="0.25">
      <c r="A6" s="76" t="str">
        <f t="shared" ref="A6:A50" si="0">IF(B6="","",ROW()-4)</f>
        <v/>
      </c>
      <c r="B6" s="77" t="str">
        <f t="shared" ref="B6:B50" si="1">IF(AND(C6&lt;&gt;"",D6&lt;&gt;"",E6&lt;&gt;"",F6&lt;&gt;""),"B19","")</f>
        <v/>
      </c>
      <c r="C6" s="78" t="str">
        <f t="shared" ref="C6:C50" si="2">IF(AND(G6&lt;&gt;"",H6&lt;&gt;""),PROPER(A$3),"")</f>
        <v/>
      </c>
      <c r="D6" s="176"/>
      <c r="E6" s="177"/>
      <c r="F6" s="177"/>
      <c r="G6" s="178"/>
      <c r="H6" s="178"/>
    </row>
    <row r="7" spans="1:8" ht="63" customHeight="1" x14ac:dyDescent="0.25">
      <c r="A7" s="76" t="str">
        <f t="shared" si="0"/>
        <v/>
      </c>
      <c r="B7" s="77" t="str">
        <f t="shared" si="1"/>
        <v/>
      </c>
      <c r="C7" s="78" t="str">
        <f t="shared" si="2"/>
        <v/>
      </c>
      <c r="D7" s="176"/>
      <c r="E7" s="177"/>
      <c r="F7" s="177"/>
      <c r="G7" s="178"/>
      <c r="H7" s="178"/>
    </row>
    <row r="8" spans="1:8" ht="63" customHeight="1" x14ac:dyDescent="0.25">
      <c r="A8" s="76" t="str">
        <f t="shared" si="0"/>
        <v/>
      </c>
      <c r="B8" s="77" t="str">
        <f t="shared" si="1"/>
        <v/>
      </c>
      <c r="C8" s="78" t="str">
        <f t="shared" si="2"/>
        <v/>
      </c>
      <c r="D8" s="176"/>
      <c r="E8" s="177"/>
      <c r="F8" s="177"/>
      <c r="G8" s="178"/>
      <c r="H8" s="178"/>
    </row>
    <row r="9" spans="1:8" ht="63" customHeight="1" x14ac:dyDescent="0.25">
      <c r="A9" s="76" t="str">
        <f t="shared" si="0"/>
        <v/>
      </c>
      <c r="B9" s="77" t="str">
        <f t="shared" si="1"/>
        <v/>
      </c>
      <c r="C9" s="78" t="str">
        <f t="shared" si="2"/>
        <v/>
      </c>
      <c r="D9" s="176"/>
      <c r="E9" s="177"/>
      <c r="F9" s="177"/>
      <c r="G9" s="180"/>
      <c r="H9" s="178"/>
    </row>
    <row r="10" spans="1:8" ht="63" customHeight="1" x14ac:dyDescent="0.25">
      <c r="A10" s="76" t="str">
        <f t="shared" si="0"/>
        <v/>
      </c>
      <c r="B10" s="77" t="str">
        <f t="shared" si="1"/>
        <v/>
      </c>
      <c r="C10" s="78" t="str">
        <f t="shared" si="2"/>
        <v/>
      </c>
      <c r="D10" s="176"/>
      <c r="E10" s="177"/>
      <c r="F10" s="177"/>
      <c r="G10" s="180"/>
      <c r="H10" s="178"/>
    </row>
    <row r="11" spans="1:8" ht="63" customHeight="1" x14ac:dyDescent="0.25">
      <c r="A11" s="76" t="str">
        <f t="shared" si="0"/>
        <v/>
      </c>
      <c r="B11" s="77" t="str">
        <f t="shared" si="1"/>
        <v/>
      </c>
      <c r="C11" s="78" t="str">
        <f t="shared" si="2"/>
        <v/>
      </c>
      <c r="D11" s="176"/>
      <c r="E11" s="177"/>
      <c r="F11" s="177"/>
      <c r="G11" s="179"/>
      <c r="H11" s="178"/>
    </row>
    <row r="12" spans="1:8" ht="63" customHeight="1" x14ac:dyDescent="0.25">
      <c r="A12" s="76" t="str">
        <f t="shared" si="0"/>
        <v/>
      </c>
      <c r="B12" s="77" t="str">
        <f t="shared" si="1"/>
        <v/>
      </c>
      <c r="C12" s="78" t="str">
        <f t="shared" si="2"/>
        <v/>
      </c>
      <c r="D12" s="176"/>
      <c r="E12" s="177"/>
      <c r="F12" s="177"/>
      <c r="G12" s="180"/>
      <c r="H12" s="178"/>
    </row>
    <row r="13" spans="1:8" ht="63" customHeight="1" x14ac:dyDescent="0.25">
      <c r="A13" s="76" t="str">
        <f t="shared" si="0"/>
        <v/>
      </c>
      <c r="B13" s="77" t="str">
        <f t="shared" si="1"/>
        <v/>
      </c>
      <c r="C13" s="78" t="str">
        <f t="shared" si="2"/>
        <v/>
      </c>
      <c r="D13" s="176"/>
      <c r="E13" s="177"/>
      <c r="F13" s="177"/>
      <c r="G13" s="180"/>
      <c r="H13" s="178"/>
    </row>
    <row r="14" spans="1:8" ht="63" customHeight="1" x14ac:dyDescent="0.25">
      <c r="A14" s="76" t="str">
        <f t="shared" si="0"/>
        <v/>
      </c>
      <c r="B14" s="77" t="str">
        <f t="shared" si="1"/>
        <v/>
      </c>
      <c r="C14" s="78" t="str">
        <f t="shared" si="2"/>
        <v/>
      </c>
      <c r="D14" s="176"/>
      <c r="E14" s="177"/>
      <c r="F14" s="177"/>
      <c r="G14" s="180"/>
      <c r="H14" s="178"/>
    </row>
    <row r="15" spans="1:8" ht="63" customHeight="1" x14ac:dyDescent="0.25">
      <c r="A15" s="76" t="str">
        <f t="shared" si="0"/>
        <v/>
      </c>
      <c r="B15" s="77" t="str">
        <f t="shared" si="1"/>
        <v/>
      </c>
      <c r="C15" s="78" t="str">
        <f t="shared" si="2"/>
        <v/>
      </c>
      <c r="D15" s="176"/>
      <c r="E15" s="177"/>
      <c r="F15" s="177"/>
      <c r="G15" s="180"/>
      <c r="H15" s="178"/>
    </row>
    <row r="16" spans="1:8" ht="63" customHeight="1" x14ac:dyDescent="0.25">
      <c r="A16" s="76" t="str">
        <f t="shared" si="0"/>
        <v/>
      </c>
      <c r="B16" s="77" t="str">
        <f t="shared" si="1"/>
        <v/>
      </c>
      <c r="C16" s="78" t="str">
        <f t="shared" si="2"/>
        <v/>
      </c>
      <c r="D16" s="176"/>
      <c r="E16" s="177"/>
      <c r="F16" s="177"/>
      <c r="G16" s="180"/>
      <c r="H16" s="178"/>
    </row>
    <row r="17" spans="1:8" ht="63" customHeight="1" x14ac:dyDescent="0.25">
      <c r="A17" s="76" t="str">
        <f t="shared" si="0"/>
        <v/>
      </c>
      <c r="B17" s="77" t="str">
        <f t="shared" si="1"/>
        <v/>
      </c>
      <c r="C17" s="78" t="str">
        <f t="shared" si="2"/>
        <v/>
      </c>
      <c r="D17" s="176"/>
      <c r="E17" s="177"/>
      <c r="F17" s="177"/>
      <c r="G17" s="180"/>
      <c r="H17" s="178"/>
    </row>
    <row r="18" spans="1:8" ht="63" customHeight="1" x14ac:dyDescent="0.25">
      <c r="A18" s="76" t="str">
        <f t="shared" si="0"/>
        <v/>
      </c>
      <c r="B18" s="77" t="str">
        <f t="shared" si="1"/>
        <v/>
      </c>
      <c r="C18" s="78" t="str">
        <f t="shared" si="2"/>
        <v/>
      </c>
      <c r="D18" s="176"/>
      <c r="E18" s="177"/>
      <c r="F18" s="177"/>
      <c r="G18" s="180"/>
      <c r="H18" s="178"/>
    </row>
    <row r="19" spans="1:8" ht="63" customHeight="1" x14ac:dyDescent="0.25">
      <c r="A19" s="76" t="str">
        <f t="shared" si="0"/>
        <v/>
      </c>
      <c r="B19" s="77" t="str">
        <f t="shared" si="1"/>
        <v/>
      </c>
      <c r="C19" s="78" t="str">
        <f t="shared" si="2"/>
        <v/>
      </c>
      <c r="D19" s="176"/>
      <c r="E19" s="177"/>
      <c r="F19" s="177"/>
      <c r="G19" s="180"/>
      <c r="H19" s="178"/>
    </row>
    <row r="20" spans="1:8" ht="63" customHeight="1" x14ac:dyDescent="0.25">
      <c r="A20" s="76" t="str">
        <f t="shared" si="0"/>
        <v/>
      </c>
      <c r="B20" s="77" t="str">
        <f t="shared" si="1"/>
        <v/>
      </c>
      <c r="C20" s="78" t="str">
        <f t="shared" si="2"/>
        <v/>
      </c>
      <c r="D20" s="176"/>
      <c r="E20" s="177"/>
      <c r="F20" s="177"/>
      <c r="G20" s="180"/>
      <c r="H20" s="178"/>
    </row>
    <row r="21" spans="1:8" ht="63" customHeight="1" x14ac:dyDescent="0.25">
      <c r="A21" s="76" t="str">
        <f t="shared" si="0"/>
        <v/>
      </c>
      <c r="B21" s="77" t="str">
        <f t="shared" si="1"/>
        <v/>
      </c>
      <c r="C21" s="78" t="str">
        <f t="shared" si="2"/>
        <v/>
      </c>
      <c r="D21" s="176"/>
      <c r="E21" s="177"/>
      <c r="F21" s="177"/>
      <c r="G21" s="181"/>
      <c r="H21" s="179"/>
    </row>
    <row r="22" spans="1:8" ht="63" customHeight="1" x14ac:dyDescent="0.25">
      <c r="A22" s="76" t="str">
        <f t="shared" si="0"/>
        <v/>
      </c>
      <c r="B22" s="77" t="str">
        <f t="shared" si="1"/>
        <v/>
      </c>
      <c r="C22" s="78" t="str">
        <f t="shared" si="2"/>
        <v/>
      </c>
      <c r="D22" s="176"/>
      <c r="E22" s="177"/>
      <c r="F22" s="177"/>
      <c r="G22" s="181"/>
      <c r="H22" s="178"/>
    </row>
    <row r="23" spans="1:8" ht="63" customHeight="1" x14ac:dyDescent="0.25">
      <c r="A23" s="76" t="str">
        <f t="shared" si="0"/>
        <v/>
      </c>
      <c r="B23" s="77" t="str">
        <f t="shared" si="1"/>
        <v/>
      </c>
      <c r="C23" s="78" t="str">
        <f t="shared" si="2"/>
        <v/>
      </c>
      <c r="D23" s="176"/>
      <c r="E23" s="177"/>
      <c r="F23" s="177"/>
      <c r="G23" s="181"/>
      <c r="H23" s="178"/>
    </row>
    <row r="24" spans="1:8" ht="63" customHeight="1" x14ac:dyDescent="0.25">
      <c r="A24" s="76" t="str">
        <f t="shared" si="0"/>
        <v/>
      </c>
      <c r="B24" s="77" t="str">
        <f t="shared" si="1"/>
        <v/>
      </c>
      <c r="C24" s="78" t="str">
        <f t="shared" si="2"/>
        <v/>
      </c>
      <c r="D24" s="176"/>
      <c r="E24" s="177"/>
      <c r="F24" s="177"/>
      <c r="G24" s="181"/>
      <c r="H24" s="178"/>
    </row>
    <row r="25" spans="1:8" ht="63" customHeight="1" x14ac:dyDescent="0.25">
      <c r="A25" s="76" t="str">
        <f t="shared" si="0"/>
        <v/>
      </c>
      <c r="B25" s="77" t="str">
        <f t="shared" si="1"/>
        <v/>
      </c>
      <c r="C25" s="78" t="str">
        <f t="shared" si="2"/>
        <v/>
      </c>
      <c r="D25" s="176"/>
      <c r="E25" s="177"/>
      <c r="F25" s="177"/>
      <c r="G25" s="181"/>
      <c r="H25" s="178"/>
    </row>
    <row r="26" spans="1:8" ht="63" customHeight="1" x14ac:dyDescent="0.25">
      <c r="A26" s="76" t="str">
        <f t="shared" si="0"/>
        <v/>
      </c>
      <c r="B26" s="77" t="str">
        <f t="shared" si="1"/>
        <v/>
      </c>
      <c r="C26" s="78" t="str">
        <f t="shared" si="2"/>
        <v/>
      </c>
      <c r="D26" s="176"/>
      <c r="E26" s="177"/>
      <c r="F26" s="177"/>
      <c r="G26" s="181"/>
      <c r="H26" s="178"/>
    </row>
    <row r="27" spans="1:8" ht="63" customHeight="1" x14ac:dyDescent="0.25">
      <c r="A27" s="76" t="str">
        <f t="shared" si="0"/>
        <v/>
      </c>
      <c r="B27" s="77" t="str">
        <f t="shared" si="1"/>
        <v/>
      </c>
      <c r="C27" s="78" t="str">
        <f t="shared" si="2"/>
        <v/>
      </c>
      <c r="D27" s="176"/>
      <c r="E27" s="177"/>
      <c r="F27" s="177"/>
      <c r="G27" s="181"/>
      <c r="H27" s="178"/>
    </row>
    <row r="28" spans="1:8" ht="63" customHeight="1" x14ac:dyDescent="0.25">
      <c r="A28" s="76" t="str">
        <f t="shared" si="0"/>
        <v/>
      </c>
      <c r="B28" s="77" t="str">
        <f t="shared" si="1"/>
        <v/>
      </c>
      <c r="C28" s="78" t="str">
        <f t="shared" si="2"/>
        <v/>
      </c>
      <c r="D28" s="176"/>
      <c r="E28" s="177"/>
      <c r="F28" s="177"/>
      <c r="G28" s="181"/>
      <c r="H28" s="178"/>
    </row>
    <row r="29" spans="1:8" ht="63" customHeight="1" x14ac:dyDescent="0.25">
      <c r="A29" s="76" t="str">
        <f t="shared" si="0"/>
        <v/>
      </c>
      <c r="B29" s="77" t="str">
        <f t="shared" si="1"/>
        <v/>
      </c>
      <c r="C29" s="78" t="str">
        <f t="shared" si="2"/>
        <v/>
      </c>
      <c r="D29" s="176"/>
      <c r="E29" s="177"/>
      <c r="F29" s="177"/>
      <c r="G29" s="181"/>
      <c r="H29" s="178"/>
    </row>
    <row r="30" spans="1:8" ht="63" customHeight="1" x14ac:dyDescent="0.25">
      <c r="A30" s="76" t="str">
        <f t="shared" si="0"/>
        <v/>
      </c>
      <c r="B30" s="77" t="str">
        <f t="shared" si="1"/>
        <v/>
      </c>
      <c r="C30" s="78" t="str">
        <f t="shared" si="2"/>
        <v/>
      </c>
      <c r="D30" s="176"/>
      <c r="E30" s="177"/>
      <c r="F30" s="177"/>
      <c r="G30" s="181"/>
      <c r="H30" s="178"/>
    </row>
    <row r="31" spans="1:8" ht="63" customHeight="1" x14ac:dyDescent="0.25">
      <c r="A31" s="76" t="str">
        <f t="shared" si="0"/>
        <v/>
      </c>
      <c r="B31" s="77" t="str">
        <f t="shared" si="1"/>
        <v/>
      </c>
      <c r="C31" s="78" t="str">
        <f t="shared" si="2"/>
        <v/>
      </c>
      <c r="D31" s="176"/>
      <c r="E31" s="177"/>
      <c r="F31" s="177"/>
      <c r="G31" s="181"/>
      <c r="H31" s="178"/>
    </row>
    <row r="32" spans="1:8" ht="63" customHeight="1" x14ac:dyDescent="0.25">
      <c r="A32" s="76" t="str">
        <f t="shared" si="0"/>
        <v/>
      </c>
      <c r="B32" s="77" t="str">
        <f t="shared" si="1"/>
        <v/>
      </c>
      <c r="C32" s="78" t="str">
        <f t="shared" si="2"/>
        <v/>
      </c>
      <c r="D32" s="176"/>
      <c r="E32" s="177"/>
      <c r="F32" s="177"/>
      <c r="G32" s="181"/>
      <c r="H32" s="178"/>
    </row>
    <row r="33" spans="1:8" ht="63" customHeight="1" x14ac:dyDescent="0.25">
      <c r="A33" s="76" t="str">
        <f t="shared" si="0"/>
        <v/>
      </c>
      <c r="B33" s="77" t="str">
        <f t="shared" si="1"/>
        <v/>
      </c>
      <c r="C33" s="78" t="str">
        <f t="shared" si="2"/>
        <v/>
      </c>
      <c r="D33" s="176"/>
      <c r="E33" s="177"/>
      <c r="F33" s="177"/>
      <c r="G33" s="181"/>
      <c r="H33" s="178"/>
    </row>
    <row r="34" spans="1:8" ht="63" customHeight="1" x14ac:dyDescent="0.25">
      <c r="A34" s="76" t="str">
        <f t="shared" si="0"/>
        <v/>
      </c>
      <c r="B34" s="77" t="str">
        <f t="shared" si="1"/>
        <v/>
      </c>
      <c r="C34" s="78" t="str">
        <f t="shared" si="2"/>
        <v/>
      </c>
      <c r="D34" s="176"/>
      <c r="E34" s="177"/>
      <c r="F34" s="177"/>
      <c r="G34" s="181"/>
      <c r="H34" s="178"/>
    </row>
    <row r="35" spans="1:8" ht="63" customHeight="1" x14ac:dyDescent="0.25">
      <c r="A35" s="76" t="str">
        <f t="shared" si="0"/>
        <v/>
      </c>
      <c r="B35" s="77" t="str">
        <f t="shared" si="1"/>
        <v/>
      </c>
      <c r="C35" s="78" t="str">
        <f t="shared" si="2"/>
        <v/>
      </c>
      <c r="D35" s="176"/>
      <c r="E35" s="177"/>
      <c r="F35" s="177"/>
      <c r="G35" s="181"/>
      <c r="H35" s="178"/>
    </row>
    <row r="36" spans="1:8" ht="63" customHeight="1" x14ac:dyDescent="0.25">
      <c r="A36" s="76" t="str">
        <f t="shared" si="0"/>
        <v/>
      </c>
      <c r="B36" s="77" t="str">
        <f t="shared" si="1"/>
        <v/>
      </c>
      <c r="C36" s="78" t="str">
        <f t="shared" si="2"/>
        <v/>
      </c>
      <c r="D36" s="176"/>
      <c r="E36" s="177"/>
      <c r="F36" s="177"/>
      <c r="G36" s="181"/>
      <c r="H36" s="178"/>
    </row>
    <row r="37" spans="1:8" ht="63" customHeight="1" x14ac:dyDescent="0.25">
      <c r="A37" s="76" t="str">
        <f t="shared" si="0"/>
        <v/>
      </c>
      <c r="B37" s="77" t="str">
        <f t="shared" si="1"/>
        <v/>
      </c>
      <c r="C37" s="78" t="str">
        <f t="shared" si="2"/>
        <v/>
      </c>
      <c r="D37" s="176"/>
      <c r="E37" s="177"/>
      <c r="F37" s="177"/>
      <c r="G37" s="181"/>
      <c r="H37" s="178"/>
    </row>
    <row r="38" spans="1:8" ht="63" customHeight="1" x14ac:dyDescent="0.25">
      <c r="A38" s="76" t="str">
        <f t="shared" si="0"/>
        <v/>
      </c>
      <c r="B38" s="77" t="str">
        <f t="shared" si="1"/>
        <v/>
      </c>
      <c r="C38" s="78" t="str">
        <f t="shared" si="2"/>
        <v/>
      </c>
      <c r="D38" s="176"/>
      <c r="E38" s="177"/>
      <c r="F38" s="177"/>
      <c r="G38" s="181"/>
      <c r="H38" s="178"/>
    </row>
    <row r="39" spans="1:8" ht="63" customHeight="1" x14ac:dyDescent="0.25">
      <c r="A39" s="76" t="str">
        <f t="shared" si="0"/>
        <v/>
      </c>
      <c r="B39" s="77" t="str">
        <f t="shared" si="1"/>
        <v/>
      </c>
      <c r="C39" s="78" t="str">
        <f t="shared" si="2"/>
        <v/>
      </c>
      <c r="D39" s="176"/>
      <c r="E39" s="177"/>
      <c r="F39" s="177"/>
      <c r="G39" s="181"/>
      <c r="H39" s="178"/>
    </row>
    <row r="40" spans="1:8" ht="63" customHeight="1" x14ac:dyDescent="0.25">
      <c r="A40" s="76" t="str">
        <f t="shared" si="0"/>
        <v/>
      </c>
      <c r="B40" s="77" t="str">
        <f t="shared" si="1"/>
        <v/>
      </c>
      <c r="C40" s="78" t="str">
        <f t="shared" si="2"/>
        <v/>
      </c>
      <c r="D40" s="176"/>
      <c r="E40" s="177"/>
      <c r="F40" s="177"/>
      <c r="G40" s="181"/>
      <c r="H40" s="178"/>
    </row>
    <row r="41" spans="1:8" ht="63" customHeight="1" x14ac:dyDescent="0.25">
      <c r="A41" s="76" t="str">
        <f t="shared" si="0"/>
        <v/>
      </c>
      <c r="B41" s="77" t="str">
        <f t="shared" si="1"/>
        <v/>
      </c>
      <c r="C41" s="78" t="str">
        <f t="shared" si="2"/>
        <v/>
      </c>
      <c r="D41" s="176"/>
      <c r="E41" s="177"/>
      <c r="F41" s="177"/>
      <c r="G41" s="181"/>
      <c r="H41" s="178"/>
    </row>
    <row r="42" spans="1:8" ht="63" customHeight="1" x14ac:dyDescent="0.25">
      <c r="A42" s="76" t="str">
        <f t="shared" si="0"/>
        <v/>
      </c>
      <c r="B42" s="77" t="str">
        <f t="shared" si="1"/>
        <v/>
      </c>
      <c r="C42" s="78" t="str">
        <f t="shared" si="2"/>
        <v/>
      </c>
      <c r="D42" s="176"/>
      <c r="E42" s="177"/>
      <c r="F42" s="177"/>
      <c r="G42" s="181"/>
      <c r="H42" s="178"/>
    </row>
    <row r="43" spans="1:8" ht="63" customHeight="1" x14ac:dyDescent="0.25">
      <c r="A43" s="76" t="str">
        <f t="shared" si="0"/>
        <v/>
      </c>
      <c r="B43" s="77" t="str">
        <f t="shared" si="1"/>
        <v/>
      </c>
      <c r="C43" s="78" t="str">
        <f t="shared" si="2"/>
        <v/>
      </c>
      <c r="D43" s="176"/>
      <c r="E43" s="177"/>
      <c r="F43" s="177"/>
      <c r="G43" s="181"/>
      <c r="H43" s="178"/>
    </row>
    <row r="44" spans="1:8" ht="63" customHeight="1" x14ac:dyDescent="0.25">
      <c r="A44" s="76" t="str">
        <f t="shared" si="0"/>
        <v/>
      </c>
      <c r="B44" s="77" t="str">
        <f t="shared" si="1"/>
        <v/>
      </c>
      <c r="C44" s="78" t="str">
        <f t="shared" si="2"/>
        <v/>
      </c>
      <c r="D44" s="176"/>
      <c r="E44" s="177"/>
      <c r="F44" s="177"/>
      <c r="G44" s="181"/>
      <c r="H44" s="178"/>
    </row>
    <row r="45" spans="1:8" ht="63" customHeight="1" x14ac:dyDescent="0.25">
      <c r="A45" s="76" t="str">
        <f t="shared" si="0"/>
        <v/>
      </c>
      <c r="B45" s="77" t="str">
        <f t="shared" si="1"/>
        <v/>
      </c>
      <c r="C45" s="78" t="str">
        <f t="shared" si="2"/>
        <v/>
      </c>
      <c r="D45" s="176"/>
      <c r="E45" s="177"/>
      <c r="F45" s="177"/>
      <c r="G45" s="181"/>
      <c r="H45" s="178"/>
    </row>
    <row r="46" spans="1:8" ht="63" customHeight="1" x14ac:dyDescent="0.25">
      <c r="A46" s="76" t="str">
        <f t="shared" si="0"/>
        <v/>
      </c>
      <c r="B46" s="77" t="str">
        <f t="shared" si="1"/>
        <v/>
      </c>
      <c r="C46" s="78" t="str">
        <f t="shared" si="2"/>
        <v/>
      </c>
      <c r="D46" s="176"/>
      <c r="E46" s="177"/>
      <c r="F46" s="177"/>
      <c r="G46" s="181"/>
      <c r="H46" s="178"/>
    </row>
    <row r="47" spans="1:8" ht="63" customHeight="1" x14ac:dyDescent="0.25">
      <c r="A47" s="76" t="str">
        <f t="shared" si="0"/>
        <v/>
      </c>
      <c r="B47" s="77" t="str">
        <f t="shared" si="1"/>
        <v/>
      </c>
      <c r="C47" s="78" t="str">
        <f t="shared" si="2"/>
        <v/>
      </c>
      <c r="D47" s="176"/>
      <c r="E47" s="177"/>
      <c r="F47" s="177"/>
      <c r="G47" s="181"/>
      <c r="H47" s="178"/>
    </row>
    <row r="48" spans="1:8" ht="63" customHeight="1" x14ac:dyDescent="0.25">
      <c r="A48" s="76" t="str">
        <f t="shared" si="0"/>
        <v/>
      </c>
      <c r="B48" s="77" t="str">
        <f t="shared" si="1"/>
        <v/>
      </c>
      <c r="C48" s="78" t="str">
        <f t="shared" si="2"/>
        <v/>
      </c>
      <c r="D48" s="176"/>
      <c r="E48" s="177"/>
      <c r="F48" s="177"/>
      <c r="G48" s="181"/>
      <c r="H48" s="178"/>
    </row>
    <row r="49" spans="1:8" ht="63" customHeight="1" x14ac:dyDescent="0.25">
      <c r="A49" s="76" t="str">
        <f t="shared" si="0"/>
        <v/>
      </c>
      <c r="B49" s="77" t="str">
        <f t="shared" si="1"/>
        <v/>
      </c>
      <c r="C49" s="78" t="str">
        <f t="shared" si="2"/>
        <v/>
      </c>
      <c r="D49" s="176"/>
      <c r="E49" s="177"/>
      <c r="F49" s="177"/>
      <c r="G49" s="181"/>
      <c r="H49" s="178"/>
    </row>
    <row r="50" spans="1:8" ht="63" customHeight="1" x14ac:dyDescent="0.25">
      <c r="A50" s="76" t="str">
        <f t="shared" si="0"/>
        <v/>
      </c>
      <c r="B50" s="77" t="str">
        <f t="shared" si="1"/>
        <v/>
      </c>
      <c r="C50" s="78" t="str">
        <f t="shared" si="2"/>
        <v/>
      </c>
      <c r="D50" s="176"/>
      <c r="E50" s="177"/>
      <c r="F50" s="177"/>
      <c r="G50" s="181"/>
      <c r="H50" s="178"/>
    </row>
  </sheetData>
  <sheetProtection password="CC74" sheet="1" objects="1" scenarios="1" insertHyperlinks="0"/>
  <mergeCells count="3">
    <mergeCell ref="F1:F3"/>
    <mergeCell ref="G2:H3"/>
    <mergeCell ref="A3:D3"/>
  </mergeCells>
  <conditionalFormatting sqref="G19">
    <cfRule type="cellIs" dxfId="109" priority="2" operator="equal">
      <formula>0</formula>
    </cfRule>
  </conditionalFormatting>
  <conditionalFormatting sqref="E3">
    <cfRule type="expression" dxfId="108" priority="1">
      <formula>$A$3="?"</formula>
    </cfRule>
  </conditionalFormatting>
  <dataValidations count="3">
    <dataValidation type="list" allowBlank="1" showInputMessage="1" showErrorMessage="1" sqref="D5:D50" xr:uid="{00000000-0002-0000-1800-000000000000}">
      <formula1>Autori</formula1>
    </dataValidation>
    <dataValidation type="list" errorStyle="warning" allowBlank="1" showInputMessage="1" showErrorMessage="1" sqref="E5:E50" xr:uid="{00000000-0002-0000-1800-000001000000}">
      <formula1>bnouasze</formula1>
    </dataValidation>
    <dataValidation type="list" errorStyle="warning" allowBlank="1" showInputMessage="1" showErrorMessage="1" sqref="F5:F50" xr:uid="{00000000-0002-0000-1800-000002000000}">
      <formula1>bnouaszf</formula1>
    </dataValidation>
  </dataValidations>
  <pageMargins left="0.7" right="0.7" top="0.75" bottom="0.75" header="0.3" footer="0.3"/>
  <pageSetup paperSize="9" orientation="portrait"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79998168889431442"/>
  </sheetPr>
  <dimension ref="A1:H50"/>
  <sheetViews>
    <sheetView zoomScale="80" zoomScaleNormal="80" workbookViewId="0">
      <pane ySplit="4" topLeftCell="A5" activePane="bottomLeft" state="frozen"/>
      <selection activeCell="G1" sqref="G1:G3"/>
      <selection pane="bottomLeft" activeCell="E5" sqref="E5"/>
    </sheetView>
  </sheetViews>
  <sheetFormatPr defaultRowHeight="15" x14ac:dyDescent="0.25"/>
  <cols>
    <col min="1" max="1" width="4" customWidth="1"/>
    <col min="2" max="2" width="6.85546875" customWidth="1"/>
    <col min="3" max="3" width="27.140625" customWidth="1"/>
    <col min="4" max="4" width="10.28515625" customWidth="1"/>
    <col min="5" max="5" width="24.5703125" customWidth="1"/>
    <col min="6" max="6" width="24.140625" customWidth="1"/>
    <col min="7" max="7" width="69.5703125" customWidth="1"/>
    <col min="8" max="8" width="79.42578125" customWidth="1"/>
  </cols>
  <sheetData>
    <row r="1" spans="1:8" ht="15.75" customHeight="1" x14ac:dyDescent="0.25">
      <c r="A1" s="102" t="str">
        <f>FisaAutoevaluare!A1</f>
        <v>Universitatea SPIRU HARET - 
Anul universitar 2021-2022</v>
      </c>
      <c r="B1" s="102"/>
      <c r="C1" s="102"/>
      <c r="D1" s="102"/>
      <c r="E1" s="102"/>
      <c r="F1" s="669" t="str">
        <f>HYPERLINK("#FisaAutoevaluare!D104","Inapoi in Fisa B")</f>
        <v>Inapoi in Fisa B</v>
      </c>
      <c r="G1" s="193" t="str">
        <f>FisaAutoevaluare!B104</f>
        <v xml:space="preserve">Activități extracuriculare </v>
      </c>
      <c r="H1" s="41"/>
    </row>
    <row r="2" spans="1:8" ht="15.75" customHeight="1" x14ac:dyDescent="0.25">
      <c r="A2" s="102">
        <f>FisaAutoevaluare!D2</f>
        <v>0</v>
      </c>
      <c r="B2" s="102"/>
      <c r="C2" s="102"/>
      <c r="D2" s="102"/>
      <c r="E2" s="102"/>
      <c r="F2" s="670"/>
      <c r="G2" s="672" t="str">
        <f>FisaAutoevaluare!D104</f>
        <v>Organizarea și îndrumarea de evenimente culturale/ artistice/ sportive (concert, spectacol, balul bobocilor, festivități de absolvire etc.), activități de voluntariat etc., în cadrul Universității Spiru Haret.</v>
      </c>
      <c r="H2" s="672"/>
    </row>
    <row r="3" spans="1:8" x14ac:dyDescent="0.25">
      <c r="A3" s="676" t="str">
        <f>IF(FisaAutoevaluare!D3="","?",FisaAutoevaluare!D3)</f>
        <v>?</v>
      </c>
      <c r="B3" s="676"/>
      <c r="C3" s="676"/>
      <c r="D3" s="676"/>
      <c r="E3" s="103"/>
      <c r="F3" s="671"/>
      <c r="G3" s="673"/>
      <c r="H3" s="673"/>
    </row>
    <row r="4" spans="1:8" s="43" customFormat="1" ht="30" x14ac:dyDescent="0.25">
      <c r="A4" s="74" t="s">
        <v>1962</v>
      </c>
      <c r="B4" s="75" t="s">
        <v>1963</v>
      </c>
      <c r="C4" s="75" t="s">
        <v>2277</v>
      </c>
      <c r="D4" s="211" t="s">
        <v>2391</v>
      </c>
      <c r="E4" s="212" t="s">
        <v>2416</v>
      </c>
      <c r="F4" s="212" t="s">
        <v>2415</v>
      </c>
      <c r="G4" s="212" t="s">
        <v>2414</v>
      </c>
      <c r="H4" s="212" t="s">
        <v>2584</v>
      </c>
    </row>
    <row r="5" spans="1:8" ht="63" customHeight="1" x14ac:dyDescent="0.25">
      <c r="A5" s="76" t="str">
        <f>IF(B5="","",ROW()-4)</f>
        <v/>
      </c>
      <c r="B5" s="77" t="str">
        <f>IF(AND(C5&lt;&gt;"",D5&lt;&gt;"",E5&lt;&gt;"",F5&lt;&gt;""),"B20","")</f>
        <v/>
      </c>
      <c r="C5" s="78" t="str">
        <f>IF(AND(G5&lt;&gt;"",H5&lt;&gt;""),PROPER(A$3),"")</f>
        <v/>
      </c>
      <c r="D5" s="176"/>
      <c r="E5" s="177"/>
      <c r="F5" s="177"/>
      <c r="G5" s="178"/>
      <c r="H5" s="179"/>
    </row>
    <row r="6" spans="1:8" ht="63" customHeight="1" x14ac:dyDescent="0.25">
      <c r="A6" s="76" t="str">
        <f t="shared" ref="A6:A50" si="0">IF(B6="","",ROW()-4)</f>
        <v/>
      </c>
      <c r="B6" s="77" t="str">
        <f t="shared" ref="B6:B50" si="1">IF(AND(C6&lt;&gt;"",D6&lt;&gt;"",E6&lt;&gt;"",F6&lt;&gt;""),"B20","")</f>
        <v/>
      </c>
      <c r="C6" s="78" t="str">
        <f t="shared" ref="C6:C50" si="2">IF(AND(G6&lt;&gt;"",H6&lt;&gt;""),PROPER(A$3),"")</f>
        <v/>
      </c>
      <c r="D6" s="176"/>
      <c r="E6" s="177"/>
      <c r="F6" s="177"/>
      <c r="G6" s="178"/>
      <c r="H6" s="178"/>
    </row>
    <row r="7" spans="1:8" ht="63" customHeight="1" x14ac:dyDescent="0.25">
      <c r="A7" s="76" t="str">
        <f t="shared" si="0"/>
        <v/>
      </c>
      <c r="B7" s="77" t="str">
        <f t="shared" si="1"/>
        <v/>
      </c>
      <c r="C7" s="78" t="str">
        <f t="shared" si="2"/>
        <v/>
      </c>
      <c r="D7" s="176"/>
      <c r="E7" s="177"/>
      <c r="F7" s="177"/>
      <c r="G7" s="178"/>
      <c r="H7" s="178"/>
    </row>
    <row r="8" spans="1:8" ht="63" customHeight="1" x14ac:dyDescent="0.25">
      <c r="A8" s="76" t="str">
        <f t="shared" si="0"/>
        <v/>
      </c>
      <c r="B8" s="77" t="str">
        <f t="shared" si="1"/>
        <v/>
      </c>
      <c r="C8" s="78" t="str">
        <f t="shared" si="2"/>
        <v/>
      </c>
      <c r="D8" s="176"/>
      <c r="E8" s="177"/>
      <c r="F8" s="177"/>
      <c r="G8" s="178"/>
      <c r="H8" s="178"/>
    </row>
    <row r="9" spans="1:8" ht="63" customHeight="1" x14ac:dyDescent="0.25">
      <c r="A9" s="76" t="str">
        <f t="shared" si="0"/>
        <v/>
      </c>
      <c r="B9" s="77" t="str">
        <f t="shared" si="1"/>
        <v/>
      </c>
      <c r="C9" s="78" t="str">
        <f t="shared" si="2"/>
        <v/>
      </c>
      <c r="D9" s="176"/>
      <c r="E9" s="177"/>
      <c r="F9" s="177"/>
      <c r="G9" s="180"/>
      <c r="H9" s="178"/>
    </row>
    <row r="10" spans="1:8" ht="63" customHeight="1" x14ac:dyDescent="0.25">
      <c r="A10" s="76" t="str">
        <f t="shared" si="0"/>
        <v/>
      </c>
      <c r="B10" s="77" t="str">
        <f t="shared" si="1"/>
        <v/>
      </c>
      <c r="C10" s="78" t="str">
        <f t="shared" si="2"/>
        <v/>
      </c>
      <c r="D10" s="176"/>
      <c r="E10" s="177"/>
      <c r="F10" s="177"/>
      <c r="G10" s="180"/>
      <c r="H10" s="178"/>
    </row>
    <row r="11" spans="1:8" ht="63" customHeight="1" x14ac:dyDescent="0.25">
      <c r="A11" s="76" t="str">
        <f t="shared" si="0"/>
        <v/>
      </c>
      <c r="B11" s="77" t="str">
        <f t="shared" si="1"/>
        <v/>
      </c>
      <c r="C11" s="78" t="str">
        <f t="shared" si="2"/>
        <v/>
      </c>
      <c r="D11" s="176"/>
      <c r="E11" s="177"/>
      <c r="F11" s="177"/>
      <c r="G11" s="179"/>
      <c r="H11" s="178"/>
    </row>
    <row r="12" spans="1:8" ht="63" customHeight="1" x14ac:dyDescent="0.25">
      <c r="A12" s="76" t="str">
        <f t="shared" si="0"/>
        <v/>
      </c>
      <c r="B12" s="77" t="str">
        <f t="shared" si="1"/>
        <v/>
      </c>
      <c r="C12" s="78" t="str">
        <f t="shared" si="2"/>
        <v/>
      </c>
      <c r="D12" s="176"/>
      <c r="E12" s="177"/>
      <c r="F12" s="177"/>
      <c r="G12" s="180"/>
      <c r="H12" s="178"/>
    </row>
    <row r="13" spans="1:8" ht="63" customHeight="1" x14ac:dyDescent="0.25">
      <c r="A13" s="76" t="str">
        <f t="shared" si="0"/>
        <v/>
      </c>
      <c r="B13" s="77" t="str">
        <f t="shared" si="1"/>
        <v/>
      </c>
      <c r="C13" s="78" t="str">
        <f t="shared" si="2"/>
        <v/>
      </c>
      <c r="D13" s="176"/>
      <c r="E13" s="177"/>
      <c r="F13" s="177"/>
      <c r="G13" s="180"/>
      <c r="H13" s="178"/>
    </row>
    <row r="14" spans="1:8" ht="63" customHeight="1" x14ac:dyDescent="0.25">
      <c r="A14" s="76" t="str">
        <f t="shared" si="0"/>
        <v/>
      </c>
      <c r="B14" s="77" t="str">
        <f t="shared" si="1"/>
        <v/>
      </c>
      <c r="C14" s="78" t="str">
        <f t="shared" si="2"/>
        <v/>
      </c>
      <c r="D14" s="176"/>
      <c r="E14" s="177"/>
      <c r="F14" s="177"/>
      <c r="G14" s="180"/>
      <c r="H14" s="178"/>
    </row>
    <row r="15" spans="1:8" ht="63" customHeight="1" x14ac:dyDescent="0.25">
      <c r="A15" s="76" t="str">
        <f t="shared" si="0"/>
        <v/>
      </c>
      <c r="B15" s="77" t="str">
        <f t="shared" si="1"/>
        <v/>
      </c>
      <c r="C15" s="78" t="str">
        <f t="shared" si="2"/>
        <v/>
      </c>
      <c r="D15" s="176"/>
      <c r="E15" s="177"/>
      <c r="F15" s="177"/>
      <c r="G15" s="180"/>
      <c r="H15" s="178"/>
    </row>
    <row r="16" spans="1:8" ht="63" customHeight="1" x14ac:dyDescent="0.25">
      <c r="A16" s="76" t="str">
        <f t="shared" si="0"/>
        <v/>
      </c>
      <c r="B16" s="77" t="str">
        <f t="shared" si="1"/>
        <v/>
      </c>
      <c r="C16" s="78" t="str">
        <f t="shared" si="2"/>
        <v/>
      </c>
      <c r="D16" s="176"/>
      <c r="E16" s="177"/>
      <c r="F16" s="177"/>
      <c r="G16" s="180"/>
      <c r="H16" s="178"/>
    </row>
    <row r="17" spans="1:8" ht="63" customHeight="1" x14ac:dyDescent="0.25">
      <c r="A17" s="76" t="str">
        <f t="shared" si="0"/>
        <v/>
      </c>
      <c r="B17" s="77" t="str">
        <f t="shared" si="1"/>
        <v/>
      </c>
      <c r="C17" s="78" t="str">
        <f t="shared" si="2"/>
        <v/>
      </c>
      <c r="D17" s="176"/>
      <c r="E17" s="177"/>
      <c r="F17" s="177"/>
      <c r="G17" s="180"/>
      <c r="H17" s="178"/>
    </row>
    <row r="18" spans="1:8" ht="63" customHeight="1" x14ac:dyDescent="0.25">
      <c r="A18" s="76" t="str">
        <f t="shared" si="0"/>
        <v/>
      </c>
      <c r="B18" s="77" t="str">
        <f t="shared" si="1"/>
        <v/>
      </c>
      <c r="C18" s="78" t="str">
        <f t="shared" si="2"/>
        <v/>
      </c>
      <c r="D18" s="176"/>
      <c r="E18" s="177"/>
      <c r="F18" s="177"/>
      <c r="G18" s="180"/>
      <c r="H18" s="178"/>
    </row>
    <row r="19" spans="1:8" ht="63" customHeight="1" x14ac:dyDescent="0.25">
      <c r="A19" s="76" t="str">
        <f t="shared" si="0"/>
        <v/>
      </c>
      <c r="B19" s="77" t="str">
        <f t="shared" si="1"/>
        <v/>
      </c>
      <c r="C19" s="78" t="str">
        <f t="shared" si="2"/>
        <v/>
      </c>
      <c r="D19" s="176"/>
      <c r="E19" s="177"/>
      <c r="F19" s="177"/>
      <c r="G19" s="180"/>
      <c r="H19" s="178"/>
    </row>
    <row r="20" spans="1:8" ht="63" customHeight="1" x14ac:dyDescent="0.25">
      <c r="A20" s="76" t="str">
        <f t="shared" si="0"/>
        <v/>
      </c>
      <c r="B20" s="77" t="str">
        <f t="shared" si="1"/>
        <v/>
      </c>
      <c r="C20" s="78" t="str">
        <f t="shared" si="2"/>
        <v/>
      </c>
      <c r="D20" s="176"/>
      <c r="E20" s="177"/>
      <c r="F20" s="177"/>
      <c r="G20" s="180"/>
      <c r="H20" s="178"/>
    </row>
    <row r="21" spans="1:8" ht="63" customHeight="1" x14ac:dyDescent="0.25">
      <c r="A21" s="76" t="str">
        <f t="shared" si="0"/>
        <v/>
      </c>
      <c r="B21" s="77" t="str">
        <f t="shared" si="1"/>
        <v/>
      </c>
      <c r="C21" s="78" t="str">
        <f t="shared" si="2"/>
        <v/>
      </c>
      <c r="D21" s="176"/>
      <c r="E21" s="177"/>
      <c r="F21" s="177"/>
      <c r="G21" s="181"/>
      <c r="H21" s="179"/>
    </row>
    <row r="22" spans="1:8" ht="63" customHeight="1" x14ac:dyDescent="0.25">
      <c r="A22" s="76" t="str">
        <f t="shared" si="0"/>
        <v/>
      </c>
      <c r="B22" s="77" t="str">
        <f t="shared" si="1"/>
        <v/>
      </c>
      <c r="C22" s="78" t="str">
        <f t="shared" si="2"/>
        <v/>
      </c>
      <c r="D22" s="176"/>
      <c r="E22" s="177"/>
      <c r="F22" s="177"/>
      <c r="G22" s="181"/>
      <c r="H22" s="178"/>
    </row>
    <row r="23" spans="1:8" ht="63" customHeight="1" x14ac:dyDescent="0.25">
      <c r="A23" s="76" t="str">
        <f t="shared" si="0"/>
        <v/>
      </c>
      <c r="B23" s="77" t="str">
        <f t="shared" si="1"/>
        <v/>
      </c>
      <c r="C23" s="78" t="str">
        <f t="shared" si="2"/>
        <v/>
      </c>
      <c r="D23" s="176"/>
      <c r="E23" s="177"/>
      <c r="F23" s="177"/>
      <c r="G23" s="181"/>
      <c r="H23" s="178"/>
    </row>
    <row r="24" spans="1:8" ht="63" customHeight="1" x14ac:dyDescent="0.25">
      <c r="A24" s="76" t="str">
        <f t="shared" si="0"/>
        <v/>
      </c>
      <c r="B24" s="77" t="str">
        <f t="shared" si="1"/>
        <v/>
      </c>
      <c r="C24" s="78" t="str">
        <f t="shared" si="2"/>
        <v/>
      </c>
      <c r="D24" s="176"/>
      <c r="E24" s="177"/>
      <c r="F24" s="177"/>
      <c r="G24" s="181"/>
      <c r="H24" s="178"/>
    </row>
    <row r="25" spans="1:8" ht="63" customHeight="1" x14ac:dyDescent="0.25">
      <c r="A25" s="76" t="str">
        <f t="shared" si="0"/>
        <v/>
      </c>
      <c r="B25" s="77" t="str">
        <f t="shared" si="1"/>
        <v/>
      </c>
      <c r="C25" s="78" t="str">
        <f t="shared" si="2"/>
        <v/>
      </c>
      <c r="D25" s="176"/>
      <c r="E25" s="177"/>
      <c r="F25" s="177"/>
      <c r="G25" s="181"/>
      <c r="H25" s="178"/>
    </row>
    <row r="26" spans="1:8" ht="63" customHeight="1" x14ac:dyDescent="0.25">
      <c r="A26" s="76" t="str">
        <f t="shared" si="0"/>
        <v/>
      </c>
      <c r="B26" s="77" t="str">
        <f t="shared" si="1"/>
        <v/>
      </c>
      <c r="C26" s="78" t="str">
        <f t="shared" si="2"/>
        <v/>
      </c>
      <c r="D26" s="176"/>
      <c r="E26" s="177"/>
      <c r="F26" s="177"/>
      <c r="G26" s="181"/>
      <c r="H26" s="178"/>
    </row>
    <row r="27" spans="1:8" ht="63" customHeight="1" x14ac:dyDescent="0.25">
      <c r="A27" s="76" t="str">
        <f t="shared" si="0"/>
        <v/>
      </c>
      <c r="B27" s="77" t="str">
        <f t="shared" si="1"/>
        <v/>
      </c>
      <c r="C27" s="78" t="str">
        <f t="shared" si="2"/>
        <v/>
      </c>
      <c r="D27" s="176"/>
      <c r="E27" s="177"/>
      <c r="F27" s="177"/>
      <c r="G27" s="181"/>
      <c r="H27" s="178"/>
    </row>
    <row r="28" spans="1:8" ht="63" customHeight="1" x14ac:dyDescent="0.25">
      <c r="A28" s="76" t="str">
        <f t="shared" si="0"/>
        <v/>
      </c>
      <c r="B28" s="77" t="str">
        <f t="shared" si="1"/>
        <v/>
      </c>
      <c r="C28" s="78" t="str">
        <f t="shared" si="2"/>
        <v/>
      </c>
      <c r="D28" s="176"/>
      <c r="E28" s="177"/>
      <c r="F28" s="177"/>
      <c r="G28" s="181"/>
      <c r="H28" s="178"/>
    </row>
    <row r="29" spans="1:8" ht="63" customHeight="1" x14ac:dyDescent="0.25">
      <c r="A29" s="76" t="str">
        <f t="shared" si="0"/>
        <v/>
      </c>
      <c r="B29" s="77" t="str">
        <f t="shared" si="1"/>
        <v/>
      </c>
      <c r="C29" s="78" t="str">
        <f t="shared" si="2"/>
        <v/>
      </c>
      <c r="D29" s="176"/>
      <c r="E29" s="177"/>
      <c r="F29" s="177"/>
      <c r="G29" s="181"/>
      <c r="H29" s="178"/>
    </row>
    <row r="30" spans="1:8" ht="63" customHeight="1" x14ac:dyDescent="0.25">
      <c r="A30" s="76" t="str">
        <f t="shared" si="0"/>
        <v/>
      </c>
      <c r="B30" s="77" t="str">
        <f t="shared" si="1"/>
        <v/>
      </c>
      <c r="C30" s="78" t="str">
        <f t="shared" si="2"/>
        <v/>
      </c>
      <c r="D30" s="176"/>
      <c r="E30" s="177"/>
      <c r="F30" s="177"/>
      <c r="G30" s="181"/>
      <c r="H30" s="178"/>
    </row>
    <row r="31" spans="1:8" ht="63" customHeight="1" x14ac:dyDescent="0.25">
      <c r="A31" s="76" t="str">
        <f t="shared" si="0"/>
        <v/>
      </c>
      <c r="B31" s="77" t="str">
        <f t="shared" si="1"/>
        <v/>
      </c>
      <c r="C31" s="78" t="str">
        <f t="shared" si="2"/>
        <v/>
      </c>
      <c r="D31" s="176"/>
      <c r="E31" s="177"/>
      <c r="F31" s="177"/>
      <c r="G31" s="181"/>
      <c r="H31" s="178"/>
    </row>
    <row r="32" spans="1:8" ht="63" customHeight="1" x14ac:dyDescent="0.25">
      <c r="A32" s="76" t="str">
        <f t="shared" si="0"/>
        <v/>
      </c>
      <c r="B32" s="77" t="str">
        <f t="shared" si="1"/>
        <v/>
      </c>
      <c r="C32" s="78" t="str">
        <f t="shared" si="2"/>
        <v/>
      </c>
      <c r="D32" s="176"/>
      <c r="E32" s="177"/>
      <c r="F32" s="177"/>
      <c r="G32" s="181"/>
      <c r="H32" s="178"/>
    </row>
    <row r="33" spans="1:8" ht="63" customHeight="1" x14ac:dyDescent="0.25">
      <c r="A33" s="76" t="str">
        <f t="shared" si="0"/>
        <v/>
      </c>
      <c r="B33" s="77" t="str">
        <f t="shared" si="1"/>
        <v/>
      </c>
      <c r="C33" s="78" t="str">
        <f t="shared" si="2"/>
        <v/>
      </c>
      <c r="D33" s="176"/>
      <c r="E33" s="177"/>
      <c r="F33" s="177"/>
      <c r="G33" s="181"/>
      <c r="H33" s="178"/>
    </row>
    <row r="34" spans="1:8" ht="63" customHeight="1" x14ac:dyDescent="0.25">
      <c r="A34" s="76" t="str">
        <f t="shared" si="0"/>
        <v/>
      </c>
      <c r="B34" s="77" t="str">
        <f t="shared" si="1"/>
        <v/>
      </c>
      <c r="C34" s="78" t="str">
        <f t="shared" si="2"/>
        <v/>
      </c>
      <c r="D34" s="176"/>
      <c r="E34" s="177"/>
      <c r="F34" s="177"/>
      <c r="G34" s="181"/>
      <c r="H34" s="178"/>
    </row>
    <row r="35" spans="1:8" ht="63" customHeight="1" x14ac:dyDescent="0.25">
      <c r="A35" s="76" t="str">
        <f t="shared" si="0"/>
        <v/>
      </c>
      <c r="B35" s="77" t="str">
        <f t="shared" si="1"/>
        <v/>
      </c>
      <c r="C35" s="78" t="str">
        <f t="shared" si="2"/>
        <v/>
      </c>
      <c r="D35" s="176"/>
      <c r="E35" s="177"/>
      <c r="F35" s="177"/>
      <c r="G35" s="181"/>
      <c r="H35" s="178"/>
    </row>
    <row r="36" spans="1:8" ht="63" customHeight="1" x14ac:dyDescent="0.25">
      <c r="A36" s="76" t="str">
        <f t="shared" si="0"/>
        <v/>
      </c>
      <c r="B36" s="77" t="str">
        <f t="shared" si="1"/>
        <v/>
      </c>
      <c r="C36" s="78" t="str">
        <f t="shared" si="2"/>
        <v/>
      </c>
      <c r="D36" s="176"/>
      <c r="E36" s="177"/>
      <c r="F36" s="177"/>
      <c r="G36" s="181"/>
      <c r="H36" s="178"/>
    </row>
    <row r="37" spans="1:8" ht="63" customHeight="1" x14ac:dyDescent="0.25">
      <c r="A37" s="76" t="str">
        <f t="shared" si="0"/>
        <v/>
      </c>
      <c r="B37" s="77" t="str">
        <f t="shared" si="1"/>
        <v/>
      </c>
      <c r="C37" s="78" t="str">
        <f t="shared" si="2"/>
        <v/>
      </c>
      <c r="D37" s="176"/>
      <c r="E37" s="177"/>
      <c r="F37" s="177"/>
      <c r="G37" s="181"/>
      <c r="H37" s="178"/>
    </row>
    <row r="38" spans="1:8" ht="63" customHeight="1" x14ac:dyDescent="0.25">
      <c r="A38" s="76" t="str">
        <f t="shared" si="0"/>
        <v/>
      </c>
      <c r="B38" s="77" t="str">
        <f t="shared" si="1"/>
        <v/>
      </c>
      <c r="C38" s="78" t="str">
        <f t="shared" si="2"/>
        <v/>
      </c>
      <c r="D38" s="176"/>
      <c r="E38" s="177"/>
      <c r="F38" s="177"/>
      <c r="G38" s="181"/>
      <c r="H38" s="178"/>
    </row>
    <row r="39" spans="1:8" ht="63" customHeight="1" x14ac:dyDescent="0.25">
      <c r="A39" s="76" t="str">
        <f t="shared" si="0"/>
        <v/>
      </c>
      <c r="B39" s="77" t="str">
        <f t="shared" si="1"/>
        <v/>
      </c>
      <c r="C39" s="78" t="str">
        <f t="shared" si="2"/>
        <v/>
      </c>
      <c r="D39" s="176"/>
      <c r="E39" s="177"/>
      <c r="F39" s="177"/>
      <c r="G39" s="181"/>
      <c r="H39" s="178"/>
    </row>
    <row r="40" spans="1:8" ht="63" customHeight="1" x14ac:dyDescent="0.25">
      <c r="A40" s="76" t="str">
        <f t="shared" si="0"/>
        <v/>
      </c>
      <c r="B40" s="77" t="str">
        <f t="shared" si="1"/>
        <v/>
      </c>
      <c r="C40" s="78" t="str">
        <f t="shared" si="2"/>
        <v/>
      </c>
      <c r="D40" s="176"/>
      <c r="E40" s="177"/>
      <c r="F40" s="177"/>
      <c r="G40" s="181"/>
      <c r="H40" s="178"/>
    </row>
    <row r="41" spans="1:8" ht="63" customHeight="1" x14ac:dyDescent="0.25">
      <c r="A41" s="76" t="str">
        <f t="shared" si="0"/>
        <v/>
      </c>
      <c r="B41" s="77" t="str">
        <f t="shared" si="1"/>
        <v/>
      </c>
      <c r="C41" s="78" t="str">
        <f t="shared" si="2"/>
        <v/>
      </c>
      <c r="D41" s="176"/>
      <c r="E41" s="177"/>
      <c r="F41" s="177"/>
      <c r="G41" s="181"/>
      <c r="H41" s="178"/>
    </row>
    <row r="42" spans="1:8" ht="63" customHeight="1" x14ac:dyDescent="0.25">
      <c r="A42" s="76" t="str">
        <f t="shared" si="0"/>
        <v/>
      </c>
      <c r="B42" s="77" t="str">
        <f t="shared" si="1"/>
        <v/>
      </c>
      <c r="C42" s="78" t="str">
        <f t="shared" si="2"/>
        <v/>
      </c>
      <c r="D42" s="176"/>
      <c r="E42" s="177"/>
      <c r="F42" s="177"/>
      <c r="G42" s="181"/>
      <c r="H42" s="178"/>
    </row>
    <row r="43" spans="1:8" ht="63" customHeight="1" x14ac:dyDescent="0.25">
      <c r="A43" s="76" t="str">
        <f t="shared" si="0"/>
        <v/>
      </c>
      <c r="B43" s="77" t="str">
        <f t="shared" si="1"/>
        <v/>
      </c>
      <c r="C43" s="78" t="str">
        <f t="shared" si="2"/>
        <v/>
      </c>
      <c r="D43" s="176"/>
      <c r="E43" s="177"/>
      <c r="F43" s="177"/>
      <c r="G43" s="181"/>
      <c r="H43" s="178"/>
    </row>
    <row r="44" spans="1:8" ht="63" customHeight="1" x14ac:dyDescent="0.25">
      <c r="A44" s="76" t="str">
        <f t="shared" si="0"/>
        <v/>
      </c>
      <c r="B44" s="77" t="str">
        <f t="shared" si="1"/>
        <v/>
      </c>
      <c r="C44" s="78" t="str">
        <f t="shared" si="2"/>
        <v/>
      </c>
      <c r="D44" s="176"/>
      <c r="E44" s="177"/>
      <c r="F44" s="177"/>
      <c r="G44" s="181"/>
      <c r="H44" s="178"/>
    </row>
    <row r="45" spans="1:8" ht="63" customHeight="1" x14ac:dyDescent="0.25">
      <c r="A45" s="76" t="str">
        <f t="shared" si="0"/>
        <v/>
      </c>
      <c r="B45" s="77" t="str">
        <f t="shared" si="1"/>
        <v/>
      </c>
      <c r="C45" s="78" t="str">
        <f t="shared" si="2"/>
        <v/>
      </c>
      <c r="D45" s="176"/>
      <c r="E45" s="177"/>
      <c r="F45" s="177"/>
      <c r="G45" s="181"/>
      <c r="H45" s="178"/>
    </row>
    <row r="46" spans="1:8" ht="63" customHeight="1" x14ac:dyDescent="0.25">
      <c r="A46" s="76" t="str">
        <f t="shared" si="0"/>
        <v/>
      </c>
      <c r="B46" s="77" t="str">
        <f t="shared" si="1"/>
        <v/>
      </c>
      <c r="C46" s="78" t="str">
        <f t="shared" si="2"/>
        <v/>
      </c>
      <c r="D46" s="176"/>
      <c r="E46" s="177"/>
      <c r="F46" s="177"/>
      <c r="G46" s="181"/>
      <c r="H46" s="178"/>
    </row>
    <row r="47" spans="1:8" ht="63" customHeight="1" x14ac:dyDescent="0.25">
      <c r="A47" s="76" t="str">
        <f t="shared" si="0"/>
        <v/>
      </c>
      <c r="B47" s="77" t="str">
        <f t="shared" si="1"/>
        <v/>
      </c>
      <c r="C47" s="78" t="str">
        <f t="shared" si="2"/>
        <v/>
      </c>
      <c r="D47" s="176"/>
      <c r="E47" s="177"/>
      <c r="F47" s="177"/>
      <c r="G47" s="181"/>
      <c r="H47" s="178"/>
    </row>
    <row r="48" spans="1:8" ht="63" customHeight="1" x14ac:dyDescent="0.25">
      <c r="A48" s="76" t="str">
        <f t="shared" si="0"/>
        <v/>
      </c>
      <c r="B48" s="77" t="str">
        <f t="shared" si="1"/>
        <v/>
      </c>
      <c r="C48" s="78" t="str">
        <f t="shared" si="2"/>
        <v/>
      </c>
      <c r="D48" s="176"/>
      <c r="E48" s="177"/>
      <c r="F48" s="177"/>
      <c r="G48" s="181"/>
      <c r="H48" s="178"/>
    </row>
    <row r="49" spans="1:8" ht="63" customHeight="1" x14ac:dyDescent="0.25">
      <c r="A49" s="76" t="str">
        <f t="shared" si="0"/>
        <v/>
      </c>
      <c r="B49" s="77" t="str">
        <f t="shared" si="1"/>
        <v/>
      </c>
      <c r="C49" s="78" t="str">
        <f t="shared" si="2"/>
        <v/>
      </c>
      <c r="D49" s="176"/>
      <c r="E49" s="177"/>
      <c r="F49" s="177"/>
      <c r="G49" s="181"/>
      <c r="H49" s="178"/>
    </row>
    <row r="50" spans="1:8" ht="63" customHeight="1" x14ac:dyDescent="0.25">
      <c r="A50" s="76" t="str">
        <f t="shared" si="0"/>
        <v/>
      </c>
      <c r="B50" s="77" t="str">
        <f t="shared" si="1"/>
        <v/>
      </c>
      <c r="C50" s="78" t="str">
        <f t="shared" si="2"/>
        <v/>
      </c>
      <c r="D50" s="176"/>
      <c r="E50" s="177"/>
      <c r="F50" s="177"/>
      <c r="G50" s="181"/>
      <c r="H50" s="178"/>
    </row>
  </sheetData>
  <sheetProtection password="CC74" sheet="1" objects="1" scenarios="1" insertHyperlinks="0"/>
  <mergeCells count="3">
    <mergeCell ref="F1:F3"/>
    <mergeCell ref="G2:H3"/>
    <mergeCell ref="A3:D3"/>
  </mergeCells>
  <conditionalFormatting sqref="G19">
    <cfRule type="cellIs" dxfId="107" priority="2" operator="equal">
      <formula>0</formula>
    </cfRule>
  </conditionalFormatting>
  <conditionalFormatting sqref="E3">
    <cfRule type="expression" dxfId="106" priority="1">
      <formula>$A$3="?"</formula>
    </cfRule>
  </conditionalFormatting>
  <dataValidations count="3">
    <dataValidation type="list" allowBlank="1" showInputMessage="1" showErrorMessage="1" sqref="D5:D50" xr:uid="{00000000-0002-0000-1900-000000000000}">
      <formula1>Autori</formula1>
    </dataValidation>
    <dataValidation type="list" errorStyle="warning" allowBlank="1" showInputMessage="1" showErrorMessage="1" sqref="E5:E50" xr:uid="{00000000-0002-0000-1900-000001000000}">
      <formula1>bdoizecie</formula1>
    </dataValidation>
    <dataValidation type="list" errorStyle="warning" allowBlank="1" showInputMessage="1" showErrorMessage="1" sqref="F5:F50" xr:uid="{00000000-0002-0000-1900-000002000000}">
      <formula1>bdoizecif</formula1>
    </dataValidation>
  </dataValidations>
  <pageMargins left="0.7" right="0.7" top="0.75" bottom="0.75" header="0.3" footer="0.3"/>
  <pageSetup paperSize="9" orientation="portrait"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79998168889431442"/>
  </sheetPr>
  <dimension ref="A1:I50"/>
  <sheetViews>
    <sheetView zoomScale="80" zoomScaleNormal="80" workbookViewId="0">
      <pane ySplit="4" topLeftCell="A5" activePane="bottomLeft" state="frozen"/>
      <selection activeCell="G1" sqref="G1:G3"/>
      <selection pane="bottomLeft" activeCell="G1" sqref="G1:G3"/>
    </sheetView>
  </sheetViews>
  <sheetFormatPr defaultRowHeight="15" x14ac:dyDescent="0.25"/>
  <cols>
    <col min="1" max="1" width="4" customWidth="1"/>
    <col min="2" max="2" width="6.85546875" customWidth="1"/>
    <col min="3" max="3" width="25" customWidth="1"/>
    <col min="4" max="4" width="10.28515625" customWidth="1"/>
    <col min="5" max="5" width="30.7109375" customWidth="1"/>
    <col min="6" max="6" width="30.5703125" customWidth="1"/>
    <col min="7" max="7" width="24.140625" customWidth="1"/>
    <col min="8" max="8" width="69.5703125" customWidth="1"/>
    <col min="9" max="9" width="75.28515625" customWidth="1"/>
  </cols>
  <sheetData>
    <row r="1" spans="1:9" ht="15.75" customHeight="1" x14ac:dyDescent="0.25">
      <c r="A1" s="102" t="str">
        <f>FisaAutoevaluare!A1</f>
        <v>Universitatea SPIRU HARET - 
Anul universitar 2021-2022</v>
      </c>
      <c r="B1" s="102"/>
      <c r="C1" s="102"/>
      <c r="D1" s="102"/>
      <c r="E1" s="102"/>
      <c r="F1" s="102"/>
      <c r="G1" s="669" t="str">
        <f>HYPERLINK("#FisaAutoevaluare!D108","Inapoi in Fisa B")</f>
        <v>Inapoi in Fisa B</v>
      </c>
      <c r="H1" s="193" t="str">
        <f>FisaAutoevaluare!B104</f>
        <v xml:space="preserve">Activități extracuriculare </v>
      </c>
      <c r="I1" s="41"/>
    </row>
    <row r="2" spans="1:9" ht="15.75" customHeight="1" x14ac:dyDescent="0.25">
      <c r="A2" s="102">
        <f>FisaAutoevaluare!D2</f>
        <v>0</v>
      </c>
      <c r="B2" s="102"/>
      <c r="C2" s="102"/>
      <c r="D2" s="102"/>
      <c r="E2" s="102"/>
      <c r="F2" s="102"/>
      <c r="G2" s="670"/>
      <c r="H2" s="672" t="str">
        <f>FisaAutoevaluare!D108</f>
        <v>Participare şi absolvire cursuri/ programe de studiu (instruire/formare) pentru dezvoltare profesională continuă, în domeniul de specialitate sau în domenii conexe postului ocupat (programe de masterat/ postdoctorale/ postuniversitare/ specializare/ perfecționare).</v>
      </c>
      <c r="I2" s="672"/>
    </row>
    <row r="3" spans="1:9" ht="18" customHeight="1" x14ac:dyDescent="0.25">
      <c r="A3" s="676" t="str">
        <f>IF(FisaAutoevaluare!D3="","?",FisaAutoevaluare!D3)</f>
        <v>?</v>
      </c>
      <c r="B3" s="676"/>
      <c r="C3" s="676"/>
      <c r="D3" s="676"/>
      <c r="E3" s="676"/>
      <c r="F3" s="103"/>
      <c r="G3" s="671"/>
      <c r="H3" s="673"/>
      <c r="I3" s="673"/>
    </row>
    <row r="4" spans="1:9" s="43" customFormat="1" ht="30" x14ac:dyDescent="0.25">
      <c r="A4" s="74" t="s">
        <v>1962</v>
      </c>
      <c r="B4" s="75" t="s">
        <v>1963</v>
      </c>
      <c r="C4" s="75" t="s">
        <v>2277</v>
      </c>
      <c r="D4" s="211" t="s">
        <v>2391</v>
      </c>
      <c r="E4" s="212" t="s">
        <v>2417</v>
      </c>
      <c r="F4" s="212" t="s">
        <v>2418</v>
      </c>
      <c r="G4" s="212" t="s">
        <v>2420</v>
      </c>
      <c r="H4" s="212" t="s">
        <v>2284</v>
      </c>
      <c r="I4" s="212" t="s">
        <v>2593</v>
      </c>
    </row>
    <row r="5" spans="1:9" ht="63" customHeight="1" x14ac:dyDescent="0.25">
      <c r="A5" s="76" t="str">
        <f>IF(B5="","",ROW()-4)</f>
        <v/>
      </c>
      <c r="B5" s="77" t="str">
        <f>IF(AND(C5&lt;&gt;"",D5&lt;&gt;"",E5&lt;&gt;"",F5&lt;&gt;"",G5&lt;&gt;""),"B21","")</f>
        <v/>
      </c>
      <c r="C5" s="78" t="str">
        <f>IF(AND(H5&lt;&gt;"",I5&lt;&gt;""),PROPER(A$3),"")</f>
        <v/>
      </c>
      <c r="D5" s="176"/>
      <c r="E5" s="176"/>
      <c r="F5" s="177"/>
      <c r="G5" s="177"/>
      <c r="H5" s="178"/>
      <c r="I5" s="179"/>
    </row>
    <row r="6" spans="1:9" ht="63" customHeight="1" x14ac:dyDescent="0.25">
      <c r="A6" s="76" t="str">
        <f t="shared" ref="A6:A50" si="0">IF(B6="","",ROW()-4)</f>
        <v/>
      </c>
      <c r="B6" s="77" t="str">
        <f t="shared" ref="B6:B50" si="1">IF(AND(C6&lt;&gt;"",D6&lt;&gt;"",E6&lt;&gt;"",F6&lt;&gt;"",G6&lt;&gt;""),"B21","")</f>
        <v/>
      </c>
      <c r="C6" s="78" t="str">
        <f t="shared" ref="C6:C50" si="2">IF(AND(H6&lt;&gt;"",I6&lt;&gt;""),PROPER(A$3),"")</f>
        <v/>
      </c>
      <c r="D6" s="176"/>
      <c r="E6" s="176"/>
      <c r="F6" s="177"/>
      <c r="G6" s="177"/>
      <c r="H6" s="178"/>
      <c r="I6" s="178"/>
    </row>
    <row r="7" spans="1:9" ht="63" customHeight="1" x14ac:dyDescent="0.25">
      <c r="A7" s="76" t="str">
        <f t="shared" si="0"/>
        <v/>
      </c>
      <c r="B7" s="77" t="str">
        <f t="shared" si="1"/>
        <v/>
      </c>
      <c r="C7" s="78" t="str">
        <f t="shared" si="2"/>
        <v/>
      </c>
      <c r="D7" s="176"/>
      <c r="E7" s="176"/>
      <c r="F7" s="177"/>
      <c r="G7" s="177"/>
      <c r="H7" s="178"/>
      <c r="I7" s="178"/>
    </row>
    <row r="8" spans="1:9" ht="63" customHeight="1" x14ac:dyDescent="0.25">
      <c r="A8" s="76" t="str">
        <f t="shared" si="0"/>
        <v/>
      </c>
      <c r="B8" s="77" t="str">
        <f t="shared" si="1"/>
        <v/>
      </c>
      <c r="C8" s="78" t="str">
        <f t="shared" si="2"/>
        <v/>
      </c>
      <c r="D8" s="176"/>
      <c r="E8" s="176"/>
      <c r="F8" s="177"/>
      <c r="G8" s="177"/>
      <c r="H8" s="178"/>
      <c r="I8" s="178"/>
    </row>
    <row r="9" spans="1:9" ht="63" customHeight="1" x14ac:dyDescent="0.25">
      <c r="A9" s="76" t="str">
        <f t="shared" si="0"/>
        <v/>
      </c>
      <c r="B9" s="77" t="str">
        <f t="shared" si="1"/>
        <v/>
      </c>
      <c r="C9" s="78" t="str">
        <f t="shared" si="2"/>
        <v/>
      </c>
      <c r="D9" s="176"/>
      <c r="E9" s="176"/>
      <c r="F9" s="177"/>
      <c r="G9" s="177"/>
      <c r="H9" s="180"/>
      <c r="I9" s="178"/>
    </row>
    <row r="10" spans="1:9" ht="63" customHeight="1" x14ac:dyDescent="0.25">
      <c r="A10" s="76" t="str">
        <f t="shared" si="0"/>
        <v/>
      </c>
      <c r="B10" s="77" t="str">
        <f t="shared" si="1"/>
        <v/>
      </c>
      <c r="C10" s="78" t="str">
        <f t="shared" si="2"/>
        <v/>
      </c>
      <c r="D10" s="176"/>
      <c r="E10" s="176"/>
      <c r="F10" s="177"/>
      <c r="G10" s="177"/>
      <c r="H10" s="180"/>
      <c r="I10" s="178"/>
    </row>
    <row r="11" spans="1:9" ht="63" customHeight="1" x14ac:dyDescent="0.25">
      <c r="A11" s="76" t="str">
        <f t="shared" si="0"/>
        <v/>
      </c>
      <c r="B11" s="77" t="str">
        <f t="shared" si="1"/>
        <v/>
      </c>
      <c r="C11" s="78" t="str">
        <f t="shared" si="2"/>
        <v/>
      </c>
      <c r="D11" s="176"/>
      <c r="E11" s="176"/>
      <c r="F11" s="177"/>
      <c r="G11" s="177"/>
      <c r="H11" s="179"/>
      <c r="I11" s="178"/>
    </row>
    <row r="12" spans="1:9" ht="63" customHeight="1" x14ac:dyDescent="0.25">
      <c r="A12" s="76" t="str">
        <f t="shared" si="0"/>
        <v/>
      </c>
      <c r="B12" s="77" t="str">
        <f t="shared" si="1"/>
        <v/>
      </c>
      <c r="C12" s="78" t="str">
        <f t="shared" si="2"/>
        <v/>
      </c>
      <c r="D12" s="176"/>
      <c r="E12" s="176"/>
      <c r="F12" s="177"/>
      <c r="G12" s="177"/>
      <c r="H12" s="180"/>
      <c r="I12" s="178"/>
    </row>
    <row r="13" spans="1:9" ht="63" customHeight="1" x14ac:dyDescent="0.25">
      <c r="A13" s="76" t="str">
        <f t="shared" si="0"/>
        <v/>
      </c>
      <c r="B13" s="77" t="str">
        <f t="shared" si="1"/>
        <v/>
      </c>
      <c r="C13" s="78" t="str">
        <f t="shared" si="2"/>
        <v/>
      </c>
      <c r="D13" s="176"/>
      <c r="E13" s="176"/>
      <c r="F13" s="177"/>
      <c r="G13" s="177"/>
      <c r="H13" s="180"/>
      <c r="I13" s="178"/>
    </row>
    <row r="14" spans="1:9" ht="63" customHeight="1" x14ac:dyDescent="0.25">
      <c r="A14" s="76" t="str">
        <f t="shared" si="0"/>
        <v/>
      </c>
      <c r="B14" s="77" t="str">
        <f t="shared" si="1"/>
        <v/>
      </c>
      <c r="C14" s="78" t="str">
        <f t="shared" si="2"/>
        <v/>
      </c>
      <c r="D14" s="176"/>
      <c r="E14" s="176"/>
      <c r="F14" s="177"/>
      <c r="G14" s="177"/>
      <c r="H14" s="180"/>
      <c r="I14" s="178"/>
    </row>
    <row r="15" spans="1:9" ht="63" customHeight="1" x14ac:dyDescent="0.25">
      <c r="A15" s="76" t="str">
        <f t="shared" si="0"/>
        <v/>
      </c>
      <c r="B15" s="77" t="str">
        <f t="shared" si="1"/>
        <v/>
      </c>
      <c r="C15" s="78" t="str">
        <f t="shared" si="2"/>
        <v/>
      </c>
      <c r="D15" s="176"/>
      <c r="E15" s="176"/>
      <c r="F15" s="177"/>
      <c r="G15" s="177"/>
      <c r="H15" s="180"/>
      <c r="I15" s="178"/>
    </row>
    <row r="16" spans="1:9" ht="63" customHeight="1" x14ac:dyDescent="0.25">
      <c r="A16" s="76" t="str">
        <f t="shared" si="0"/>
        <v/>
      </c>
      <c r="B16" s="77" t="str">
        <f t="shared" si="1"/>
        <v/>
      </c>
      <c r="C16" s="78" t="str">
        <f t="shared" si="2"/>
        <v/>
      </c>
      <c r="D16" s="176"/>
      <c r="E16" s="176"/>
      <c r="F16" s="177"/>
      <c r="G16" s="177"/>
      <c r="H16" s="180"/>
      <c r="I16" s="178"/>
    </row>
    <row r="17" spans="1:9" ht="63" customHeight="1" x14ac:dyDescent="0.25">
      <c r="A17" s="76" t="str">
        <f t="shared" si="0"/>
        <v/>
      </c>
      <c r="B17" s="77" t="str">
        <f t="shared" si="1"/>
        <v/>
      </c>
      <c r="C17" s="78" t="str">
        <f t="shared" si="2"/>
        <v/>
      </c>
      <c r="D17" s="176"/>
      <c r="E17" s="176"/>
      <c r="F17" s="177"/>
      <c r="G17" s="177"/>
      <c r="H17" s="180"/>
      <c r="I17" s="178"/>
    </row>
    <row r="18" spans="1:9" ht="63" customHeight="1" x14ac:dyDescent="0.25">
      <c r="A18" s="76" t="str">
        <f t="shared" si="0"/>
        <v/>
      </c>
      <c r="B18" s="77" t="str">
        <f t="shared" si="1"/>
        <v/>
      </c>
      <c r="C18" s="78" t="str">
        <f t="shared" si="2"/>
        <v/>
      </c>
      <c r="D18" s="176"/>
      <c r="E18" s="176"/>
      <c r="F18" s="177"/>
      <c r="G18" s="177"/>
      <c r="H18" s="180"/>
      <c r="I18" s="178"/>
    </row>
    <row r="19" spans="1:9" ht="63" customHeight="1" x14ac:dyDescent="0.25">
      <c r="A19" s="76" t="str">
        <f t="shared" si="0"/>
        <v/>
      </c>
      <c r="B19" s="77" t="str">
        <f t="shared" si="1"/>
        <v/>
      </c>
      <c r="C19" s="78" t="str">
        <f t="shared" si="2"/>
        <v/>
      </c>
      <c r="D19" s="176"/>
      <c r="E19" s="176"/>
      <c r="F19" s="177"/>
      <c r="G19" s="177"/>
      <c r="H19" s="180"/>
      <c r="I19" s="178"/>
    </row>
    <row r="20" spans="1:9" ht="63" customHeight="1" x14ac:dyDescent="0.25">
      <c r="A20" s="76" t="str">
        <f t="shared" si="0"/>
        <v/>
      </c>
      <c r="B20" s="77" t="str">
        <f t="shared" si="1"/>
        <v/>
      </c>
      <c r="C20" s="78" t="str">
        <f t="shared" si="2"/>
        <v/>
      </c>
      <c r="D20" s="176"/>
      <c r="E20" s="176"/>
      <c r="F20" s="177"/>
      <c r="G20" s="177"/>
      <c r="H20" s="180"/>
      <c r="I20" s="178"/>
    </row>
    <row r="21" spans="1:9" ht="63" customHeight="1" x14ac:dyDescent="0.25">
      <c r="A21" s="76" t="str">
        <f t="shared" si="0"/>
        <v/>
      </c>
      <c r="B21" s="77" t="str">
        <f t="shared" si="1"/>
        <v/>
      </c>
      <c r="C21" s="78" t="str">
        <f t="shared" si="2"/>
        <v/>
      </c>
      <c r="D21" s="176"/>
      <c r="E21" s="176"/>
      <c r="F21" s="177"/>
      <c r="G21" s="177"/>
      <c r="H21" s="181"/>
      <c r="I21" s="179"/>
    </row>
    <row r="22" spans="1:9" ht="63" customHeight="1" x14ac:dyDescent="0.25">
      <c r="A22" s="76" t="str">
        <f t="shared" si="0"/>
        <v/>
      </c>
      <c r="B22" s="77" t="str">
        <f t="shared" si="1"/>
        <v/>
      </c>
      <c r="C22" s="78" t="str">
        <f t="shared" si="2"/>
        <v/>
      </c>
      <c r="D22" s="176"/>
      <c r="E22" s="176"/>
      <c r="F22" s="177"/>
      <c r="G22" s="177"/>
      <c r="H22" s="181"/>
      <c r="I22" s="178"/>
    </row>
    <row r="23" spans="1:9" ht="63" customHeight="1" x14ac:dyDescent="0.25">
      <c r="A23" s="76" t="str">
        <f t="shared" si="0"/>
        <v/>
      </c>
      <c r="B23" s="77" t="str">
        <f t="shared" si="1"/>
        <v/>
      </c>
      <c r="C23" s="78" t="str">
        <f t="shared" si="2"/>
        <v/>
      </c>
      <c r="D23" s="176"/>
      <c r="E23" s="176"/>
      <c r="F23" s="177"/>
      <c r="G23" s="177"/>
      <c r="H23" s="181"/>
      <c r="I23" s="178"/>
    </row>
    <row r="24" spans="1:9" ht="63" customHeight="1" x14ac:dyDescent="0.25">
      <c r="A24" s="76" t="str">
        <f t="shared" si="0"/>
        <v/>
      </c>
      <c r="B24" s="77" t="str">
        <f t="shared" si="1"/>
        <v/>
      </c>
      <c r="C24" s="78" t="str">
        <f t="shared" si="2"/>
        <v/>
      </c>
      <c r="D24" s="176"/>
      <c r="E24" s="176"/>
      <c r="F24" s="177"/>
      <c r="G24" s="177"/>
      <c r="H24" s="181"/>
      <c r="I24" s="178"/>
    </row>
    <row r="25" spans="1:9" ht="63" customHeight="1" x14ac:dyDescent="0.25">
      <c r="A25" s="76" t="str">
        <f t="shared" si="0"/>
        <v/>
      </c>
      <c r="B25" s="77" t="str">
        <f t="shared" si="1"/>
        <v/>
      </c>
      <c r="C25" s="78" t="str">
        <f t="shared" si="2"/>
        <v/>
      </c>
      <c r="D25" s="176"/>
      <c r="E25" s="176"/>
      <c r="F25" s="177"/>
      <c r="G25" s="177"/>
      <c r="H25" s="181"/>
      <c r="I25" s="178"/>
    </row>
    <row r="26" spans="1:9" ht="63" customHeight="1" x14ac:dyDescent="0.25">
      <c r="A26" s="76" t="str">
        <f t="shared" si="0"/>
        <v/>
      </c>
      <c r="B26" s="77" t="str">
        <f t="shared" si="1"/>
        <v/>
      </c>
      <c r="C26" s="78" t="str">
        <f t="shared" si="2"/>
        <v/>
      </c>
      <c r="D26" s="176"/>
      <c r="E26" s="176"/>
      <c r="F26" s="177"/>
      <c r="G26" s="177"/>
      <c r="H26" s="181"/>
      <c r="I26" s="178"/>
    </row>
    <row r="27" spans="1:9" ht="63" customHeight="1" x14ac:dyDescent="0.25">
      <c r="A27" s="76" t="str">
        <f t="shared" si="0"/>
        <v/>
      </c>
      <c r="B27" s="77" t="str">
        <f t="shared" si="1"/>
        <v/>
      </c>
      <c r="C27" s="78" t="str">
        <f t="shared" si="2"/>
        <v/>
      </c>
      <c r="D27" s="176"/>
      <c r="E27" s="176"/>
      <c r="F27" s="177"/>
      <c r="G27" s="177"/>
      <c r="H27" s="181"/>
      <c r="I27" s="178"/>
    </row>
    <row r="28" spans="1:9" ht="63" customHeight="1" x14ac:dyDescent="0.25">
      <c r="A28" s="76" t="str">
        <f t="shared" si="0"/>
        <v/>
      </c>
      <c r="B28" s="77" t="str">
        <f t="shared" si="1"/>
        <v/>
      </c>
      <c r="C28" s="78" t="str">
        <f t="shared" si="2"/>
        <v/>
      </c>
      <c r="D28" s="176"/>
      <c r="E28" s="176"/>
      <c r="F28" s="177"/>
      <c r="G28" s="177"/>
      <c r="H28" s="181"/>
      <c r="I28" s="178"/>
    </row>
    <row r="29" spans="1:9" ht="63" customHeight="1" x14ac:dyDescent="0.25">
      <c r="A29" s="76" t="str">
        <f t="shared" si="0"/>
        <v/>
      </c>
      <c r="B29" s="77" t="str">
        <f t="shared" si="1"/>
        <v/>
      </c>
      <c r="C29" s="78" t="str">
        <f t="shared" si="2"/>
        <v/>
      </c>
      <c r="D29" s="176"/>
      <c r="E29" s="176"/>
      <c r="F29" s="177"/>
      <c r="G29" s="177"/>
      <c r="H29" s="181"/>
      <c r="I29" s="178"/>
    </row>
    <row r="30" spans="1:9" ht="63" customHeight="1" x14ac:dyDescent="0.25">
      <c r="A30" s="76" t="str">
        <f t="shared" si="0"/>
        <v/>
      </c>
      <c r="B30" s="77" t="str">
        <f t="shared" si="1"/>
        <v/>
      </c>
      <c r="C30" s="78" t="str">
        <f t="shared" si="2"/>
        <v/>
      </c>
      <c r="D30" s="176"/>
      <c r="E30" s="176"/>
      <c r="F30" s="177"/>
      <c r="G30" s="177"/>
      <c r="H30" s="181"/>
      <c r="I30" s="178"/>
    </row>
    <row r="31" spans="1:9" ht="63" customHeight="1" x14ac:dyDescent="0.25">
      <c r="A31" s="76" t="str">
        <f t="shared" si="0"/>
        <v/>
      </c>
      <c r="B31" s="77" t="str">
        <f t="shared" si="1"/>
        <v/>
      </c>
      <c r="C31" s="78" t="str">
        <f t="shared" si="2"/>
        <v/>
      </c>
      <c r="D31" s="176"/>
      <c r="E31" s="176"/>
      <c r="F31" s="177"/>
      <c r="G31" s="177"/>
      <c r="H31" s="181"/>
      <c r="I31" s="178"/>
    </row>
    <row r="32" spans="1:9" ht="63" customHeight="1" x14ac:dyDescent="0.25">
      <c r="A32" s="76" t="str">
        <f t="shared" si="0"/>
        <v/>
      </c>
      <c r="B32" s="77" t="str">
        <f t="shared" si="1"/>
        <v/>
      </c>
      <c r="C32" s="78" t="str">
        <f t="shared" si="2"/>
        <v/>
      </c>
      <c r="D32" s="176"/>
      <c r="E32" s="176"/>
      <c r="F32" s="177"/>
      <c r="G32" s="177"/>
      <c r="H32" s="181"/>
      <c r="I32" s="178"/>
    </row>
    <row r="33" spans="1:9" ht="63" customHeight="1" x14ac:dyDescent="0.25">
      <c r="A33" s="76" t="str">
        <f t="shared" si="0"/>
        <v/>
      </c>
      <c r="B33" s="77" t="str">
        <f t="shared" si="1"/>
        <v/>
      </c>
      <c r="C33" s="78" t="str">
        <f t="shared" si="2"/>
        <v/>
      </c>
      <c r="D33" s="176"/>
      <c r="E33" s="176"/>
      <c r="F33" s="177"/>
      <c r="G33" s="177"/>
      <c r="H33" s="181"/>
      <c r="I33" s="178"/>
    </row>
    <row r="34" spans="1:9" ht="63" customHeight="1" x14ac:dyDescent="0.25">
      <c r="A34" s="76" t="str">
        <f t="shared" si="0"/>
        <v/>
      </c>
      <c r="B34" s="77" t="str">
        <f t="shared" si="1"/>
        <v/>
      </c>
      <c r="C34" s="78" t="str">
        <f t="shared" si="2"/>
        <v/>
      </c>
      <c r="D34" s="176"/>
      <c r="E34" s="176"/>
      <c r="F34" s="177"/>
      <c r="G34" s="177"/>
      <c r="H34" s="181"/>
      <c r="I34" s="178"/>
    </row>
    <row r="35" spans="1:9" ht="63" customHeight="1" x14ac:dyDescent="0.25">
      <c r="A35" s="76" t="str">
        <f t="shared" si="0"/>
        <v/>
      </c>
      <c r="B35" s="77" t="str">
        <f t="shared" si="1"/>
        <v/>
      </c>
      <c r="C35" s="78" t="str">
        <f t="shared" si="2"/>
        <v/>
      </c>
      <c r="D35" s="176"/>
      <c r="E35" s="176"/>
      <c r="F35" s="177"/>
      <c r="G35" s="177"/>
      <c r="H35" s="181"/>
      <c r="I35" s="178"/>
    </row>
    <row r="36" spans="1:9" ht="63" customHeight="1" x14ac:dyDescent="0.25">
      <c r="A36" s="76" t="str">
        <f t="shared" si="0"/>
        <v/>
      </c>
      <c r="B36" s="77" t="str">
        <f t="shared" si="1"/>
        <v/>
      </c>
      <c r="C36" s="78" t="str">
        <f t="shared" si="2"/>
        <v/>
      </c>
      <c r="D36" s="176"/>
      <c r="E36" s="176"/>
      <c r="F36" s="177"/>
      <c r="G36" s="177"/>
      <c r="H36" s="181"/>
      <c r="I36" s="178"/>
    </row>
    <row r="37" spans="1:9" ht="63" customHeight="1" x14ac:dyDescent="0.25">
      <c r="A37" s="76" t="str">
        <f t="shared" si="0"/>
        <v/>
      </c>
      <c r="B37" s="77" t="str">
        <f t="shared" si="1"/>
        <v/>
      </c>
      <c r="C37" s="78" t="str">
        <f t="shared" si="2"/>
        <v/>
      </c>
      <c r="D37" s="176"/>
      <c r="E37" s="176"/>
      <c r="F37" s="177"/>
      <c r="G37" s="177"/>
      <c r="H37" s="181"/>
      <c r="I37" s="178"/>
    </row>
    <row r="38" spans="1:9" ht="63" customHeight="1" x14ac:dyDescent="0.25">
      <c r="A38" s="76" t="str">
        <f t="shared" si="0"/>
        <v/>
      </c>
      <c r="B38" s="77" t="str">
        <f t="shared" si="1"/>
        <v/>
      </c>
      <c r="C38" s="78" t="str">
        <f t="shared" si="2"/>
        <v/>
      </c>
      <c r="D38" s="176"/>
      <c r="E38" s="176"/>
      <c r="F38" s="177"/>
      <c r="G38" s="177"/>
      <c r="H38" s="181"/>
      <c r="I38" s="178"/>
    </row>
    <row r="39" spans="1:9" ht="63" customHeight="1" x14ac:dyDescent="0.25">
      <c r="A39" s="76" t="str">
        <f t="shared" si="0"/>
        <v/>
      </c>
      <c r="B39" s="77" t="str">
        <f t="shared" si="1"/>
        <v/>
      </c>
      <c r="C39" s="78" t="str">
        <f t="shared" si="2"/>
        <v/>
      </c>
      <c r="D39" s="176"/>
      <c r="E39" s="176"/>
      <c r="F39" s="177"/>
      <c r="G39" s="177"/>
      <c r="H39" s="181"/>
      <c r="I39" s="178"/>
    </row>
    <row r="40" spans="1:9" ht="63" customHeight="1" x14ac:dyDescent="0.25">
      <c r="A40" s="76" t="str">
        <f t="shared" si="0"/>
        <v/>
      </c>
      <c r="B40" s="77" t="str">
        <f t="shared" si="1"/>
        <v/>
      </c>
      <c r="C40" s="78" t="str">
        <f t="shared" si="2"/>
        <v/>
      </c>
      <c r="D40" s="176"/>
      <c r="E40" s="176"/>
      <c r="F40" s="177"/>
      <c r="G40" s="177"/>
      <c r="H40" s="181"/>
      <c r="I40" s="178"/>
    </row>
    <row r="41" spans="1:9" ht="63" customHeight="1" x14ac:dyDescent="0.25">
      <c r="A41" s="76" t="str">
        <f t="shared" si="0"/>
        <v/>
      </c>
      <c r="B41" s="77" t="str">
        <f t="shared" si="1"/>
        <v/>
      </c>
      <c r="C41" s="78" t="str">
        <f t="shared" si="2"/>
        <v/>
      </c>
      <c r="D41" s="176"/>
      <c r="E41" s="176"/>
      <c r="F41" s="177"/>
      <c r="G41" s="177"/>
      <c r="H41" s="181"/>
      <c r="I41" s="178"/>
    </row>
    <row r="42" spans="1:9" ht="63" customHeight="1" x14ac:dyDescent="0.25">
      <c r="A42" s="76" t="str">
        <f t="shared" si="0"/>
        <v/>
      </c>
      <c r="B42" s="77" t="str">
        <f t="shared" si="1"/>
        <v/>
      </c>
      <c r="C42" s="78" t="str">
        <f t="shared" si="2"/>
        <v/>
      </c>
      <c r="D42" s="176"/>
      <c r="E42" s="176"/>
      <c r="F42" s="177"/>
      <c r="G42" s="177"/>
      <c r="H42" s="181"/>
      <c r="I42" s="178"/>
    </row>
    <row r="43" spans="1:9" ht="63" customHeight="1" x14ac:dyDescent="0.25">
      <c r="A43" s="76" t="str">
        <f t="shared" si="0"/>
        <v/>
      </c>
      <c r="B43" s="77" t="str">
        <f t="shared" si="1"/>
        <v/>
      </c>
      <c r="C43" s="78" t="str">
        <f t="shared" si="2"/>
        <v/>
      </c>
      <c r="D43" s="176"/>
      <c r="E43" s="176"/>
      <c r="F43" s="177"/>
      <c r="G43" s="177"/>
      <c r="H43" s="181"/>
      <c r="I43" s="178"/>
    </row>
    <row r="44" spans="1:9" ht="63" customHeight="1" x14ac:dyDescent="0.25">
      <c r="A44" s="76" t="str">
        <f t="shared" si="0"/>
        <v/>
      </c>
      <c r="B44" s="77" t="str">
        <f t="shared" si="1"/>
        <v/>
      </c>
      <c r="C44" s="78" t="str">
        <f t="shared" si="2"/>
        <v/>
      </c>
      <c r="D44" s="176"/>
      <c r="E44" s="176"/>
      <c r="F44" s="177"/>
      <c r="G44" s="177"/>
      <c r="H44" s="181"/>
      <c r="I44" s="178"/>
    </row>
    <row r="45" spans="1:9" ht="63" customHeight="1" x14ac:dyDescent="0.25">
      <c r="A45" s="76" t="str">
        <f t="shared" si="0"/>
        <v/>
      </c>
      <c r="B45" s="77" t="str">
        <f t="shared" si="1"/>
        <v/>
      </c>
      <c r="C45" s="78" t="str">
        <f t="shared" si="2"/>
        <v/>
      </c>
      <c r="D45" s="176"/>
      <c r="E45" s="176"/>
      <c r="F45" s="177"/>
      <c r="G45" s="177"/>
      <c r="H45" s="181"/>
      <c r="I45" s="178"/>
    </row>
    <row r="46" spans="1:9" ht="63" customHeight="1" x14ac:dyDescent="0.25">
      <c r="A46" s="76" t="str">
        <f t="shared" si="0"/>
        <v/>
      </c>
      <c r="B46" s="77" t="str">
        <f t="shared" si="1"/>
        <v/>
      </c>
      <c r="C46" s="78" t="str">
        <f t="shared" si="2"/>
        <v/>
      </c>
      <c r="D46" s="176"/>
      <c r="E46" s="176"/>
      <c r="F46" s="177"/>
      <c r="G46" s="177"/>
      <c r="H46" s="181"/>
      <c r="I46" s="178"/>
    </row>
    <row r="47" spans="1:9" ht="63" customHeight="1" x14ac:dyDescent="0.25">
      <c r="A47" s="76" t="str">
        <f t="shared" si="0"/>
        <v/>
      </c>
      <c r="B47" s="77" t="str">
        <f t="shared" si="1"/>
        <v/>
      </c>
      <c r="C47" s="78" t="str">
        <f t="shared" si="2"/>
        <v/>
      </c>
      <c r="D47" s="176"/>
      <c r="E47" s="176"/>
      <c r="F47" s="177"/>
      <c r="G47" s="177"/>
      <c r="H47" s="181"/>
      <c r="I47" s="178"/>
    </row>
    <row r="48" spans="1:9" ht="63" customHeight="1" x14ac:dyDescent="0.25">
      <c r="A48" s="76" t="str">
        <f t="shared" si="0"/>
        <v/>
      </c>
      <c r="B48" s="77" t="str">
        <f t="shared" si="1"/>
        <v/>
      </c>
      <c r="C48" s="78" t="str">
        <f t="shared" si="2"/>
        <v/>
      </c>
      <c r="D48" s="176"/>
      <c r="E48" s="176"/>
      <c r="F48" s="177"/>
      <c r="G48" s="177"/>
      <c r="H48" s="181"/>
      <c r="I48" s="178"/>
    </row>
    <row r="49" spans="1:9" ht="63" customHeight="1" x14ac:dyDescent="0.25">
      <c r="A49" s="76" t="str">
        <f t="shared" si="0"/>
        <v/>
      </c>
      <c r="B49" s="77" t="str">
        <f t="shared" si="1"/>
        <v/>
      </c>
      <c r="C49" s="78" t="str">
        <f t="shared" si="2"/>
        <v/>
      </c>
      <c r="D49" s="176"/>
      <c r="E49" s="176"/>
      <c r="F49" s="177"/>
      <c r="G49" s="177"/>
      <c r="H49" s="181"/>
      <c r="I49" s="178"/>
    </row>
    <row r="50" spans="1:9" ht="63" customHeight="1" x14ac:dyDescent="0.25">
      <c r="A50" s="76" t="str">
        <f t="shared" si="0"/>
        <v/>
      </c>
      <c r="B50" s="77" t="str">
        <f t="shared" si="1"/>
        <v/>
      </c>
      <c r="C50" s="78" t="str">
        <f t="shared" si="2"/>
        <v/>
      </c>
      <c r="D50" s="176"/>
      <c r="E50" s="176"/>
      <c r="F50" s="177"/>
      <c r="G50" s="177"/>
      <c r="H50" s="181"/>
      <c r="I50" s="178"/>
    </row>
  </sheetData>
  <sheetProtection password="CC74" sheet="1" objects="1" scenarios="1" insertHyperlinks="0"/>
  <mergeCells count="3">
    <mergeCell ref="G1:G3"/>
    <mergeCell ref="H2:I3"/>
    <mergeCell ref="A3:E3"/>
  </mergeCells>
  <conditionalFormatting sqref="H19">
    <cfRule type="cellIs" dxfId="105" priority="3" operator="equal">
      <formula>0</formula>
    </cfRule>
  </conditionalFormatting>
  <conditionalFormatting sqref="F3">
    <cfRule type="expression" dxfId="104" priority="2">
      <formula>$A$3="?"</formula>
    </cfRule>
  </conditionalFormatting>
  <dataValidations count="4">
    <dataValidation type="list" allowBlank="1" showInputMessage="1" showErrorMessage="1" sqref="D5:D50" xr:uid="{00000000-0002-0000-1A00-000000000000}">
      <formula1>Autori</formula1>
    </dataValidation>
    <dataValidation type="list" errorStyle="warning" allowBlank="1" showInputMessage="1" showErrorMessage="1" sqref="E5:E50" xr:uid="{00000000-0002-0000-1A00-000001000000}">
      <formula1>bdoiunue</formula1>
    </dataValidation>
    <dataValidation type="list" errorStyle="warning" allowBlank="1" showInputMessage="1" showErrorMessage="1" sqref="F5:F50" xr:uid="{00000000-0002-0000-1A00-000002000000}">
      <formula1>bdoiunuf</formula1>
    </dataValidation>
    <dataValidation type="list" errorStyle="warning" allowBlank="1" showInputMessage="1" showErrorMessage="1" sqref="G5:G50" xr:uid="{00000000-0002-0000-1A00-000003000000}">
      <formula1>bdoiunug</formula1>
    </dataValidation>
  </dataValidations>
  <pageMargins left="0.7" right="0.7" top="0.75" bottom="0.75" header="0.3" footer="0.3"/>
  <pageSetup paperSize="9" orientation="portrait"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79998168889431442"/>
  </sheetPr>
  <dimension ref="A1:I50"/>
  <sheetViews>
    <sheetView zoomScale="80" zoomScaleNormal="80" workbookViewId="0">
      <pane ySplit="4" topLeftCell="A5" activePane="bottomLeft" state="frozen"/>
      <selection activeCell="G1" sqref="G1:G3"/>
      <selection pane="bottomLeft" activeCell="G1" sqref="G1:G3"/>
    </sheetView>
  </sheetViews>
  <sheetFormatPr defaultRowHeight="15" x14ac:dyDescent="0.25"/>
  <cols>
    <col min="1" max="1" width="4" customWidth="1"/>
    <col min="2" max="2" width="6.85546875" customWidth="1"/>
    <col min="3" max="3" width="21.85546875" customWidth="1"/>
    <col min="4" max="4" width="10.28515625" customWidth="1"/>
    <col min="5" max="5" width="18.7109375" customWidth="1"/>
    <col min="6" max="6" width="19.42578125" customWidth="1"/>
    <col min="7" max="7" width="24.140625" customWidth="1"/>
    <col min="8" max="8" width="69.5703125" customWidth="1"/>
    <col min="9" max="9" width="79.42578125" customWidth="1"/>
  </cols>
  <sheetData>
    <row r="1" spans="1:9" ht="15.75" customHeight="1" x14ac:dyDescent="0.25">
      <c r="A1" s="102" t="str">
        <f>FisaAutoevaluare!A1</f>
        <v>Universitatea SPIRU HARET - 
Anul universitar 2021-2022</v>
      </c>
      <c r="B1" s="102"/>
      <c r="C1" s="102"/>
      <c r="D1" s="102"/>
      <c r="E1" s="102"/>
      <c r="F1" s="102"/>
      <c r="G1" s="669" t="str">
        <f>HYPERLINK("#FisaAutoevaluare!D112","Inapoi in Fisa B")</f>
        <v>Inapoi in Fisa B</v>
      </c>
      <c r="H1" s="193" t="str">
        <f>FisaAutoevaluare!B104</f>
        <v xml:space="preserve">Activități extracuriculare </v>
      </c>
      <c r="I1" s="41"/>
    </row>
    <row r="2" spans="1:9" ht="15.75" customHeight="1" x14ac:dyDescent="0.25">
      <c r="A2" s="102">
        <f>FisaAutoevaluare!D2</f>
        <v>0</v>
      </c>
      <c r="B2" s="102"/>
      <c r="C2" s="102"/>
      <c r="D2" s="102"/>
      <c r="E2" s="102"/>
      <c r="F2" s="102"/>
      <c r="G2" s="670"/>
      <c r="H2" s="672" t="str">
        <f>FisaAutoevaluare!D112</f>
        <v>Certificat de competențe lingvistice (engleză, italiană, franceză, spaniolă, germană etc.) de nivel minimum B2  (mediu)/ competenţe IT etc., recunoscute la nivel naţional, european sau internațional.</v>
      </c>
      <c r="I2" s="672"/>
    </row>
    <row r="3" spans="1:9" ht="17.25" customHeight="1" x14ac:dyDescent="0.25">
      <c r="A3" s="676" t="str">
        <f>IF(FisaAutoevaluare!D3="","?",FisaAutoevaluare!D3)</f>
        <v>?</v>
      </c>
      <c r="B3" s="676"/>
      <c r="C3" s="676"/>
      <c r="D3" s="676"/>
      <c r="E3" s="676"/>
      <c r="F3" s="103"/>
      <c r="G3" s="671"/>
      <c r="H3" s="673"/>
      <c r="I3" s="673"/>
    </row>
    <row r="4" spans="1:9" s="43" customFormat="1" ht="30" x14ac:dyDescent="0.25">
      <c r="A4" s="74" t="s">
        <v>1962</v>
      </c>
      <c r="B4" s="75" t="s">
        <v>1963</v>
      </c>
      <c r="C4" s="75" t="s">
        <v>2277</v>
      </c>
      <c r="D4" s="211" t="s">
        <v>2391</v>
      </c>
      <c r="E4" s="212" t="s">
        <v>2064</v>
      </c>
      <c r="F4" s="212" t="s">
        <v>2419</v>
      </c>
      <c r="G4" s="212" t="s">
        <v>2421</v>
      </c>
      <c r="H4" s="212" t="s">
        <v>2284</v>
      </c>
      <c r="I4" s="212" t="s">
        <v>2593</v>
      </c>
    </row>
    <row r="5" spans="1:9" ht="63" customHeight="1" x14ac:dyDescent="0.25">
      <c r="A5" s="76" t="str">
        <f>IF(B5="","",ROW()-4)</f>
        <v/>
      </c>
      <c r="B5" s="77" t="str">
        <f>IF(AND(C5&lt;&gt;"",D5&lt;&gt;"",E5&lt;&gt;"",F5&lt;&gt;"",G5&lt;&gt;""),"B22","")</f>
        <v/>
      </c>
      <c r="C5" s="78" t="str">
        <f>IF(AND(H5&lt;&gt;"",I5&lt;&gt;""),PROPER(A$3),"")</f>
        <v/>
      </c>
      <c r="D5" s="176"/>
      <c r="E5" s="176"/>
      <c r="F5" s="177"/>
      <c r="G5" s="177"/>
      <c r="H5" s="178"/>
      <c r="I5" s="179"/>
    </row>
    <row r="6" spans="1:9" ht="63" customHeight="1" x14ac:dyDescent="0.25">
      <c r="A6" s="76" t="str">
        <f t="shared" ref="A6:A50" si="0">IF(B6="","",ROW()-4)</f>
        <v/>
      </c>
      <c r="B6" s="77" t="str">
        <f t="shared" ref="B6:B50" si="1">IF(AND(C6&lt;&gt;"",D6&lt;&gt;"",E6&lt;&gt;"",F6&lt;&gt;"",G6&lt;&gt;""),"B22","")</f>
        <v/>
      </c>
      <c r="C6" s="78" t="str">
        <f t="shared" ref="C6:C50" si="2">IF(AND(H6&lt;&gt;"",I6&lt;&gt;""),PROPER(A$3),"")</f>
        <v/>
      </c>
      <c r="D6" s="176"/>
      <c r="E6" s="176"/>
      <c r="F6" s="177"/>
      <c r="G6" s="177"/>
      <c r="H6" s="178"/>
      <c r="I6" s="178"/>
    </row>
    <row r="7" spans="1:9" ht="63" customHeight="1" x14ac:dyDescent="0.25">
      <c r="A7" s="76" t="str">
        <f t="shared" si="0"/>
        <v/>
      </c>
      <c r="B7" s="77" t="str">
        <f t="shared" si="1"/>
        <v/>
      </c>
      <c r="C7" s="78" t="str">
        <f t="shared" si="2"/>
        <v/>
      </c>
      <c r="D7" s="176"/>
      <c r="E7" s="176"/>
      <c r="F7" s="177"/>
      <c r="G7" s="177"/>
      <c r="H7" s="178"/>
      <c r="I7" s="178"/>
    </row>
    <row r="8" spans="1:9" ht="63" customHeight="1" x14ac:dyDescent="0.25">
      <c r="A8" s="76" t="str">
        <f t="shared" si="0"/>
        <v/>
      </c>
      <c r="B8" s="77" t="str">
        <f t="shared" si="1"/>
        <v/>
      </c>
      <c r="C8" s="78" t="str">
        <f t="shared" si="2"/>
        <v/>
      </c>
      <c r="D8" s="176"/>
      <c r="E8" s="176"/>
      <c r="F8" s="177"/>
      <c r="G8" s="177"/>
      <c r="H8" s="178"/>
      <c r="I8" s="178"/>
    </row>
    <row r="9" spans="1:9" ht="63" customHeight="1" x14ac:dyDescent="0.25">
      <c r="A9" s="76" t="str">
        <f t="shared" si="0"/>
        <v/>
      </c>
      <c r="B9" s="77" t="str">
        <f t="shared" si="1"/>
        <v/>
      </c>
      <c r="C9" s="78" t="str">
        <f t="shared" si="2"/>
        <v/>
      </c>
      <c r="D9" s="176"/>
      <c r="E9" s="176"/>
      <c r="F9" s="177"/>
      <c r="G9" s="177"/>
      <c r="H9" s="180"/>
      <c r="I9" s="178"/>
    </row>
    <row r="10" spans="1:9" ht="63" customHeight="1" x14ac:dyDescent="0.25">
      <c r="A10" s="76" t="str">
        <f t="shared" si="0"/>
        <v/>
      </c>
      <c r="B10" s="77" t="str">
        <f t="shared" si="1"/>
        <v/>
      </c>
      <c r="C10" s="78" t="str">
        <f t="shared" si="2"/>
        <v/>
      </c>
      <c r="D10" s="176"/>
      <c r="E10" s="176"/>
      <c r="F10" s="177"/>
      <c r="G10" s="177"/>
      <c r="H10" s="180"/>
      <c r="I10" s="178"/>
    </row>
    <row r="11" spans="1:9" ht="63" customHeight="1" x14ac:dyDescent="0.25">
      <c r="A11" s="76" t="str">
        <f t="shared" si="0"/>
        <v/>
      </c>
      <c r="B11" s="77" t="str">
        <f t="shared" si="1"/>
        <v/>
      </c>
      <c r="C11" s="78" t="str">
        <f t="shared" si="2"/>
        <v/>
      </c>
      <c r="D11" s="176"/>
      <c r="E11" s="176"/>
      <c r="F11" s="177"/>
      <c r="G11" s="177"/>
      <c r="H11" s="179"/>
      <c r="I11" s="178"/>
    </row>
    <row r="12" spans="1:9" ht="63" customHeight="1" x14ac:dyDescent="0.25">
      <c r="A12" s="76" t="str">
        <f t="shared" si="0"/>
        <v/>
      </c>
      <c r="B12" s="77" t="str">
        <f t="shared" si="1"/>
        <v/>
      </c>
      <c r="C12" s="78" t="str">
        <f t="shared" si="2"/>
        <v/>
      </c>
      <c r="D12" s="176"/>
      <c r="E12" s="176"/>
      <c r="F12" s="177"/>
      <c r="G12" s="177"/>
      <c r="H12" s="180"/>
      <c r="I12" s="178"/>
    </row>
    <row r="13" spans="1:9" ht="63" customHeight="1" x14ac:dyDescent="0.25">
      <c r="A13" s="76" t="str">
        <f t="shared" si="0"/>
        <v/>
      </c>
      <c r="B13" s="77" t="str">
        <f t="shared" si="1"/>
        <v/>
      </c>
      <c r="C13" s="78" t="str">
        <f t="shared" si="2"/>
        <v/>
      </c>
      <c r="D13" s="176"/>
      <c r="E13" s="176"/>
      <c r="F13" s="177"/>
      <c r="G13" s="177"/>
      <c r="H13" s="180"/>
      <c r="I13" s="178"/>
    </row>
    <row r="14" spans="1:9" ht="63" customHeight="1" x14ac:dyDescent="0.25">
      <c r="A14" s="76" t="str">
        <f t="shared" si="0"/>
        <v/>
      </c>
      <c r="B14" s="77" t="str">
        <f t="shared" si="1"/>
        <v/>
      </c>
      <c r="C14" s="78" t="str">
        <f t="shared" si="2"/>
        <v/>
      </c>
      <c r="D14" s="176"/>
      <c r="E14" s="176"/>
      <c r="F14" s="177"/>
      <c r="G14" s="177"/>
      <c r="H14" s="180"/>
      <c r="I14" s="178"/>
    </row>
    <row r="15" spans="1:9" ht="63" customHeight="1" x14ac:dyDescent="0.25">
      <c r="A15" s="76" t="str">
        <f t="shared" si="0"/>
        <v/>
      </c>
      <c r="B15" s="77" t="str">
        <f t="shared" si="1"/>
        <v/>
      </c>
      <c r="C15" s="78" t="str">
        <f t="shared" si="2"/>
        <v/>
      </c>
      <c r="D15" s="176"/>
      <c r="E15" s="176"/>
      <c r="F15" s="177"/>
      <c r="G15" s="177"/>
      <c r="H15" s="180"/>
      <c r="I15" s="178"/>
    </row>
    <row r="16" spans="1:9" ht="63" customHeight="1" x14ac:dyDescent="0.25">
      <c r="A16" s="76" t="str">
        <f t="shared" si="0"/>
        <v/>
      </c>
      <c r="B16" s="77" t="str">
        <f t="shared" si="1"/>
        <v/>
      </c>
      <c r="C16" s="78" t="str">
        <f t="shared" si="2"/>
        <v/>
      </c>
      <c r="D16" s="176"/>
      <c r="E16" s="176"/>
      <c r="F16" s="177"/>
      <c r="G16" s="177"/>
      <c r="H16" s="180"/>
      <c r="I16" s="178"/>
    </row>
    <row r="17" spans="1:9" ht="63" customHeight="1" x14ac:dyDescent="0.25">
      <c r="A17" s="76" t="str">
        <f t="shared" si="0"/>
        <v/>
      </c>
      <c r="B17" s="77" t="str">
        <f t="shared" si="1"/>
        <v/>
      </c>
      <c r="C17" s="78" t="str">
        <f t="shared" si="2"/>
        <v/>
      </c>
      <c r="D17" s="176"/>
      <c r="E17" s="176"/>
      <c r="F17" s="177"/>
      <c r="G17" s="177"/>
      <c r="H17" s="180"/>
      <c r="I17" s="178"/>
    </row>
    <row r="18" spans="1:9" ht="63" customHeight="1" x14ac:dyDescent="0.25">
      <c r="A18" s="76" t="str">
        <f t="shared" si="0"/>
        <v/>
      </c>
      <c r="B18" s="77" t="str">
        <f t="shared" si="1"/>
        <v/>
      </c>
      <c r="C18" s="78" t="str">
        <f t="shared" si="2"/>
        <v/>
      </c>
      <c r="D18" s="176"/>
      <c r="E18" s="176"/>
      <c r="F18" s="177"/>
      <c r="G18" s="177"/>
      <c r="H18" s="180"/>
      <c r="I18" s="178"/>
    </row>
    <row r="19" spans="1:9" ht="63" customHeight="1" x14ac:dyDescent="0.25">
      <c r="A19" s="76" t="str">
        <f t="shared" si="0"/>
        <v/>
      </c>
      <c r="B19" s="77" t="str">
        <f t="shared" si="1"/>
        <v/>
      </c>
      <c r="C19" s="78" t="str">
        <f t="shared" si="2"/>
        <v/>
      </c>
      <c r="D19" s="176"/>
      <c r="E19" s="176"/>
      <c r="F19" s="177"/>
      <c r="G19" s="177"/>
      <c r="H19" s="180"/>
      <c r="I19" s="178"/>
    </row>
    <row r="20" spans="1:9" ht="63" customHeight="1" x14ac:dyDescent="0.25">
      <c r="A20" s="76" t="str">
        <f t="shared" si="0"/>
        <v/>
      </c>
      <c r="B20" s="77" t="str">
        <f t="shared" si="1"/>
        <v/>
      </c>
      <c r="C20" s="78" t="str">
        <f t="shared" si="2"/>
        <v/>
      </c>
      <c r="D20" s="176"/>
      <c r="E20" s="176"/>
      <c r="F20" s="177"/>
      <c r="G20" s="177"/>
      <c r="H20" s="180"/>
      <c r="I20" s="178"/>
    </row>
    <row r="21" spans="1:9" ht="63" customHeight="1" x14ac:dyDescent="0.25">
      <c r="A21" s="76" t="str">
        <f t="shared" si="0"/>
        <v/>
      </c>
      <c r="B21" s="77" t="str">
        <f t="shared" si="1"/>
        <v/>
      </c>
      <c r="C21" s="78" t="str">
        <f t="shared" si="2"/>
        <v/>
      </c>
      <c r="D21" s="176"/>
      <c r="E21" s="176"/>
      <c r="F21" s="177"/>
      <c r="G21" s="177"/>
      <c r="H21" s="181"/>
      <c r="I21" s="179"/>
    </row>
    <row r="22" spans="1:9" ht="63" customHeight="1" x14ac:dyDescent="0.25">
      <c r="A22" s="76" t="str">
        <f t="shared" si="0"/>
        <v/>
      </c>
      <c r="B22" s="77" t="str">
        <f t="shared" si="1"/>
        <v/>
      </c>
      <c r="C22" s="78" t="str">
        <f t="shared" si="2"/>
        <v/>
      </c>
      <c r="D22" s="176"/>
      <c r="E22" s="176"/>
      <c r="F22" s="177"/>
      <c r="G22" s="177"/>
      <c r="H22" s="181"/>
      <c r="I22" s="178"/>
    </row>
    <row r="23" spans="1:9" ht="63" customHeight="1" x14ac:dyDescent="0.25">
      <c r="A23" s="76" t="str">
        <f t="shared" si="0"/>
        <v/>
      </c>
      <c r="B23" s="77" t="str">
        <f t="shared" si="1"/>
        <v/>
      </c>
      <c r="C23" s="78" t="str">
        <f t="shared" si="2"/>
        <v/>
      </c>
      <c r="D23" s="176"/>
      <c r="E23" s="176"/>
      <c r="F23" s="177"/>
      <c r="G23" s="177"/>
      <c r="H23" s="181"/>
      <c r="I23" s="178"/>
    </row>
    <row r="24" spans="1:9" ht="63" customHeight="1" x14ac:dyDescent="0.25">
      <c r="A24" s="76" t="str">
        <f t="shared" si="0"/>
        <v/>
      </c>
      <c r="B24" s="77" t="str">
        <f t="shared" si="1"/>
        <v/>
      </c>
      <c r="C24" s="78" t="str">
        <f t="shared" si="2"/>
        <v/>
      </c>
      <c r="D24" s="176"/>
      <c r="E24" s="176"/>
      <c r="F24" s="177"/>
      <c r="G24" s="177"/>
      <c r="H24" s="181"/>
      <c r="I24" s="178"/>
    </row>
    <row r="25" spans="1:9" ht="63" customHeight="1" x14ac:dyDescent="0.25">
      <c r="A25" s="76" t="str">
        <f t="shared" si="0"/>
        <v/>
      </c>
      <c r="B25" s="77" t="str">
        <f t="shared" si="1"/>
        <v/>
      </c>
      <c r="C25" s="78" t="str">
        <f t="shared" si="2"/>
        <v/>
      </c>
      <c r="D25" s="176"/>
      <c r="E25" s="176"/>
      <c r="F25" s="177"/>
      <c r="G25" s="177"/>
      <c r="H25" s="181"/>
      <c r="I25" s="178"/>
    </row>
    <row r="26" spans="1:9" ht="63" customHeight="1" x14ac:dyDescent="0.25">
      <c r="A26" s="76" t="str">
        <f t="shared" si="0"/>
        <v/>
      </c>
      <c r="B26" s="77" t="str">
        <f t="shared" si="1"/>
        <v/>
      </c>
      <c r="C26" s="78" t="str">
        <f t="shared" si="2"/>
        <v/>
      </c>
      <c r="D26" s="176"/>
      <c r="E26" s="176"/>
      <c r="F26" s="177"/>
      <c r="G26" s="177"/>
      <c r="H26" s="181"/>
      <c r="I26" s="178"/>
    </row>
    <row r="27" spans="1:9" ht="63" customHeight="1" x14ac:dyDescent="0.25">
      <c r="A27" s="76" t="str">
        <f t="shared" si="0"/>
        <v/>
      </c>
      <c r="B27" s="77" t="str">
        <f t="shared" si="1"/>
        <v/>
      </c>
      <c r="C27" s="78" t="str">
        <f t="shared" si="2"/>
        <v/>
      </c>
      <c r="D27" s="176"/>
      <c r="E27" s="176"/>
      <c r="F27" s="177"/>
      <c r="G27" s="177"/>
      <c r="H27" s="181"/>
      <c r="I27" s="178"/>
    </row>
    <row r="28" spans="1:9" ht="63" customHeight="1" x14ac:dyDescent="0.25">
      <c r="A28" s="76" t="str">
        <f t="shared" si="0"/>
        <v/>
      </c>
      <c r="B28" s="77" t="str">
        <f t="shared" si="1"/>
        <v/>
      </c>
      <c r="C28" s="78" t="str">
        <f t="shared" si="2"/>
        <v/>
      </c>
      <c r="D28" s="176"/>
      <c r="E28" s="176"/>
      <c r="F28" s="177"/>
      <c r="G28" s="177"/>
      <c r="H28" s="181"/>
      <c r="I28" s="178"/>
    </row>
    <row r="29" spans="1:9" ht="63" customHeight="1" x14ac:dyDescent="0.25">
      <c r="A29" s="76" t="str">
        <f t="shared" si="0"/>
        <v/>
      </c>
      <c r="B29" s="77" t="str">
        <f t="shared" si="1"/>
        <v/>
      </c>
      <c r="C29" s="78" t="str">
        <f t="shared" si="2"/>
        <v/>
      </c>
      <c r="D29" s="176"/>
      <c r="E29" s="176"/>
      <c r="F29" s="177"/>
      <c r="G29" s="177"/>
      <c r="H29" s="181"/>
      <c r="I29" s="178"/>
    </row>
    <row r="30" spans="1:9" ht="63" customHeight="1" x14ac:dyDescent="0.25">
      <c r="A30" s="76" t="str">
        <f t="shared" si="0"/>
        <v/>
      </c>
      <c r="B30" s="77" t="str">
        <f t="shared" si="1"/>
        <v/>
      </c>
      <c r="C30" s="78" t="str">
        <f t="shared" si="2"/>
        <v/>
      </c>
      <c r="D30" s="176"/>
      <c r="E30" s="176"/>
      <c r="F30" s="177"/>
      <c r="G30" s="177"/>
      <c r="H30" s="181"/>
      <c r="I30" s="178"/>
    </row>
    <row r="31" spans="1:9" ht="63" customHeight="1" x14ac:dyDescent="0.25">
      <c r="A31" s="76" t="str">
        <f t="shared" si="0"/>
        <v/>
      </c>
      <c r="B31" s="77" t="str">
        <f t="shared" si="1"/>
        <v/>
      </c>
      <c r="C31" s="78" t="str">
        <f t="shared" si="2"/>
        <v/>
      </c>
      <c r="D31" s="176"/>
      <c r="E31" s="176"/>
      <c r="F31" s="177"/>
      <c r="G31" s="177"/>
      <c r="H31" s="181"/>
      <c r="I31" s="178"/>
    </row>
    <row r="32" spans="1:9" ht="63" customHeight="1" x14ac:dyDescent="0.25">
      <c r="A32" s="76" t="str">
        <f t="shared" si="0"/>
        <v/>
      </c>
      <c r="B32" s="77" t="str">
        <f t="shared" si="1"/>
        <v/>
      </c>
      <c r="C32" s="78" t="str">
        <f t="shared" si="2"/>
        <v/>
      </c>
      <c r="D32" s="176"/>
      <c r="E32" s="176"/>
      <c r="F32" s="177"/>
      <c r="G32" s="177"/>
      <c r="H32" s="181"/>
      <c r="I32" s="178"/>
    </row>
    <row r="33" spans="1:9" ht="63" customHeight="1" x14ac:dyDescent="0.25">
      <c r="A33" s="76" t="str">
        <f t="shared" si="0"/>
        <v/>
      </c>
      <c r="B33" s="77" t="str">
        <f t="shared" si="1"/>
        <v/>
      </c>
      <c r="C33" s="78" t="str">
        <f t="shared" si="2"/>
        <v/>
      </c>
      <c r="D33" s="176"/>
      <c r="E33" s="176"/>
      <c r="F33" s="177"/>
      <c r="G33" s="177"/>
      <c r="H33" s="181"/>
      <c r="I33" s="178"/>
    </row>
    <row r="34" spans="1:9" ht="63" customHeight="1" x14ac:dyDescent="0.25">
      <c r="A34" s="76" t="str">
        <f t="shared" si="0"/>
        <v/>
      </c>
      <c r="B34" s="77" t="str">
        <f t="shared" si="1"/>
        <v/>
      </c>
      <c r="C34" s="78" t="str">
        <f t="shared" si="2"/>
        <v/>
      </c>
      <c r="D34" s="176"/>
      <c r="E34" s="176"/>
      <c r="F34" s="177"/>
      <c r="G34" s="177"/>
      <c r="H34" s="181"/>
      <c r="I34" s="178"/>
    </row>
    <row r="35" spans="1:9" ht="63" customHeight="1" x14ac:dyDescent="0.25">
      <c r="A35" s="76" t="str">
        <f t="shared" si="0"/>
        <v/>
      </c>
      <c r="B35" s="77" t="str">
        <f t="shared" si="1"/>
        <v/>
      </c>
      <c r="C35" s="78" t="str">
        <f t="shared" si="2"/>
        <v/>
      </c>
      <c r="D35" s="176"/>
      <c r="E35" s="176"/>
      <c r="F35" s="177"/>
      <c r="G35" s="177"/>
      <c r="H35" s="181"/>
      <c r="I35" s="178"/>
    </row>
    <row r="36" spans="1:9" ht="63" customHeight="1" x14ac:dyDescent="0.25">
      <c r="A36" s="76" t="str">
        <f t="shared" si="0"/>
        <v/>
      </c>
      <c r="B36" s="77" t="str">
        <f t="shared" si="1"/>
        <v/>
      </c>
      <c r="C36" s="78" t="str">
        <f t="shared" si="2"/>
        <v/>
      </c>
      <c r="D36" s="176"/>
      <c r="E36" s="176"/>
      <c r="F36" s="177"/>
      <c r="G36" s="177"/>
      <c r="H36" s="181"/>
      <c r="I36" s="178"/>
    </row>
    <row r="37" spans="1:9" ht="63" customHeight="1" x14ac:dyDescent="0.25">
      <c r="A37" s="76" t="str">
        <f t="shared" si="0"/>
        <v/>
      </c>
      <c r="B37" s="77" t="str">
        <f t="shared" si="1"/>
        <v/>
      </c>
      <c r="C37" s="78" t="str">
        <f t="shared" si="2"/>
        <v/>
      </c>
      <c r="D37" s="176"/>
      <c r="E37" s="176"/>
      <c r="F37" s="177"/>
      <c r="G37" s="177"/>
      <c r="H37" s="181"/>
      <c r="I37" s="178"/>
    </row>
    <row r="38" spans="1:9" ht="63" customHeight="1" x14ac:dyDescent="0.25">
      <c r="A38" s="76" t="str">
        <f t="shared" si="0"/>
        <v/>
      </c>
      <c r="B38" s="77" t="str">
        <f t="shared" si="1"/>
        <v/>
      </c>
      <c r="C38" s="78" t="str">
        <f t="shared" si="2"/>
        <v/>
      </c>
      <c r="D38" s="176"/>
      <c r="E38" s="176"/>
      <c r="F38" s="177"/>
      <c r="G38" s="177"/>
      <c r="H38" s="181"/>
      <c r="I38" s="178"/>
    </row>
    <row r="39" spans="1:9" ht="63" customHeight="1" x14ac:dyDescent="0.25">
      <c r="A39" s="76" t="str">
        <f t="shared" si="0"/>
        <v/>
      </c>
      <c r="B39" s="77" t="str">
        <f t="shared" si="1"/>
        <v/>
      </c>
      <c r="C39" s="78" t="str">
        <f t="shared" si="2"/>
        <v/>
      </c>
      <c r="D39" s="176"/>
      <c r="E39" s="176"/>
      <c r="F39" s="177"/>
      <c r="G39" s="177"/>
      <c r="H39" s="181"/>
      <c r="I39" s="178"/>
    </row>
    <row r="40" spans="1:9" ht="63" customHeight="1" x14ac:dyDescent="0.25">
      <c r="A40" s="76" t="str">
        <f t="shared" si="0"/>
        <v/>
      </c>
      <c r="B40" s="77" t="str">
        <f t="shared" si="1"/>
        <v/>
      </c>
      <c r="C40" s="78" t="str">
        <f t="shared" si="2"/>
        <v/>
      </c>
      <c r="D40" s="176"/>
      <c r="E40" s="176"/>
      <c r="F40" s="177"/>
      <c r="G40" s="177"/>
      <c r="H40" s="181"/>
      <c r="I40" s="178"/>
    </row>
    <row r="41" spans="1:9" ht="63" customHeight="1" x14ac:dyDescent="0.25">
      <c r="A41" s="76" t="str">
        <f t="shared" si="0"/>
        <v/>
      </c>
      <c r="B41" s="77" t="str">
        <f t="shared" si="1"/>
        <v/>
      </c>
      <c r="C41" s="78" t="str">
        <f t="shared" si="2"/>
        <v/>
      </c>
      <c r="D41" s="176"/>
      <c r="E41" s="176"/>
      <c r="F41" s="177"/>
      <c r="G41" s="177"/>
      <c r="H41" s="181"/>
      <c r="I41" s="178"/>
    </row>
    <row r="42" spans="1:9" ht="63" customHeight="1" x14ac:dyDescent="0.25">
      <c r="A42" s="76" t="str">
        <f t="shared" si="0"/>
        <v/>
      </c>
      <c r="B42" s="77" t="str">
        <f t="shared" si="1"/>
        <v/>
      </c>
      <c r="C42" s="78" t="str">
        <f t="shared" si="2"/>
        <v/>
      </c>
      <c r="D42" s="176"/>
      <c r="E42" s="176"/>
      <c r="F42" s="177"/>
      <c r="G42" s="177"/>
      <c r="H42" s="181"/>
      <c r="I42" s="178"/>
    </row>
    <row r="43" spans="1:9" ht="63" customHeight="1" x14ac:dyDescent="0.25">
      <c r="A43" s="76" t="str">
        <f t="shared" si="0"/>
        <v/>
      </c>
      <c r="B43" s="77" t="str">
        <f t="shared" si="1"/>
        <v/>
      </c>
      <c r="C43" s="78" t="str">
        <f t="shared" si="2"/>
        <v/>
      </c>
      <c r="D43" s="176"/>
      <c r="E43" s="176"/>
      <c r="F43" s="177"/>
      <c r="G43" s="177"/>
      <c r="H43" s="181"/>
      <c r="I43" s="178"/>
    </row>
    <row r="44" spans="1:9" ht="63" customHeight="1" x14ac:dyDescent="0.25">
      <c r="A44" s="76" t="str">
        <f t="shared" si="0"/>
        <v/>
      </c>
      <c r="B44" s="77" t="str">
        <f t="shared" si="1"/>
        <v/>
      </c>
      <c r="C44" s="78" t="str">
        <f t="shared" si="2"/>
        <v/>
      </c>
      <c r="D44" s="176"/>
      <c r="E44" s="176"/>
      <c r="F44" s="177"/>
      <c r="G44" s="177"/>
      <c r="H44" s="181"/>
      <c r="I44" s="178"/>
    </row>
    <row r="45" spans="1:9" ht="63" customHeight="1" x14ac:dyDescent="0.25">
      <c r="A45" s="76" t="str">
        <f t="shared" si="0"/>
        <v/>
      </c>
      <c r="B45" s="77" t="str">
        <f t="shared" si="1"/>
        <v/>
      </c>
      <c r="C45" s="78" t="str">
        <f t="shared" si="2"/>
        <v/>
      </c>
      <c r="D45" s="176"/>
      <c r="E45" s="176"/>
      <c r="F45" s="177"/>
      <c r="G45" s="177"/>
      <c r="H45" s="181"/>
      <c r="I45" s="178"/>
    </row>
    <row r="46" spans="1:9" ht="63" customHeight="1" x14ac:dyDescent="0.25">
      <c r="A46" s="76" t="str">
        <f t="shared" si="0"/>
        <v/>
      </c>
      <c r="B46" s="77" t="str">
        <f t="shared" si="1"/>
        <v/>
      </c>
      <c r="C46" s="78" t="str">
        <f t="shared" si="2"/>
        <v/>
      </c>
      <c r="D46" s="176"/>
      <c r="E46" s="176"/>
      <c r="F46" s="177"/>
      <c r="G46" s="177"/>
      <c r="H46" s="181"/>
      <c r="I46" s="178"/>
    </row>
    <row r="47" spans="1:9" ht="63" customHeight="1" x14ac:dyDescent="0.25">
      <c r="A47" s="76" t="str">
        <f t="shared" si="0"/>
        <v/>
      </c>
      <c r="B47" s="77" t="str">
        <f t="shared" si="1"/>
        <v/>
      </c>
      <c r="C47" s="78" t="str">
        <f t="shared" si="2"/>
        <v/>
      </c>
      <c r="D47" s="176"/>
      <c r="E47" s="176"/>
      <c r="F47" s="177"/>
      <c r="G47" s="177"/>
      <c r="H47" s="181"/>
      <c r="I47" s="178"/>
    </row>
    <row r="48" spans="1:9" ht="63" customHeight="1" x14ac:dyDescent="0.25">
      <c r="A48" s="76" t="str">
        <f t="shared" si="0"/>
        <v/>
      </c>
      <c r="B48" s="77" t="str">
        <f t="shared" si="1"/>
        <v/>
      </c>
      <c r="C48" s="78" t="str">
        <f t="shared" si="2"/>
        <v/>
      </c>
      <c r="D48" s="176"/>
      <c r="E48" s="176"/>
      <c r="F48" s="177"/>
      <c r="G48" s="177"/>
      <c r="H48" s="181"/>
      <c r="I48" s="178"/>
    </row>
    <row r="49" spans="1:9" ht="63" customHeight="1" x14ac:dyDescent="0.25">
      <c r="A49" s="76" t="str">
        <f t="shared" si="0"/>
        <v/>
      </c>
      <c r="B49" s="77" t="str">
        <f t="shared" si="1"/>
        <v/>
      </c>
      <c r="C49" s="78" t="str">
        <f t="shared" si="2"/>
        <v/>
      </c>
      <c r="D49" s="176"/>
      <c r="E49" s="176"/>
      <c r="F49" s="177"/>
      <c r="G49" s="177"/>
      <c r="H49" s="181"/>
      <c r="I49" s="178"/>
    </row>
    <row r="50" spans="1:9" ht="63" customHeight="1" x14ac:dyDescent="0.25">
      <c r="A50" s="76" t="str">
        <f t="shared" si="0"/>
        <v/>
      </c>
      <c r="B50" s="77" t="str">
        <f t="shared" si="1"/>
        <v/>
      </c>
      <c r="C50" s="78" t="str">
        <f t="shared" si="2"/>
        <v/>
      </c>
      <c r="D50" s="176"/>
      <c r="E50" s="176"/>
      <c r="F50" s="177"/>
      <c r="G50" s="177"/>
      <c r="H50" s="181"/>
      <c r="I50" s="178"/>
    </row>
  </sheetData>
  <sheetProtection password="CC74" sheet="1" objects="1" scenarios="1" insertHyperlinks="0"/>
  <mergeCells count="3">
    <mergeCell ref="G1:G3"/>
    <mergeCell ref="H2:I3"/>
    <mergeCell ref="A3:E3"/>
  </mergeCells>
  <conditionalFormatting sqref="H19">
    <cfRule type="cellIs" dxfId="103" priority="2" operator="equal">
      <formula>0</formula>
    </cfRule>
  </conditionalFormatting>
  <conditionalFormatting sqref="F3">
    <cfRule type="expression" dxfId="102" priority="1">
      <formula>$A$3="?"</formula>
    </cfRule>
  </conditionalFormatting>
  <dataValidations count="4">
    <dataValidation type="list" allowBlank="1" showInputMessage="1" showErrorMessage="1" sqref="D5:D50" xr:uid="{00000000-0002-0000-1B00-000000000000}">
      <formula1>Autori</formula1>
    </dataValidation>
    <dataValidation type="list" errorStyle="warning" allowBlank="1" showInputMessage="1" showErrorMessage="1" sqref="E5:E50" xr:uid="{00000000-0002-0000-1B00-000001000000}">
      <formula1>bdoidoie</formula1>
    </dataValidation>
    <dataValidation type="list" errorStyle="warning" allowBlank="1" showInputMessage="1" showErrorMessage="1" sqref="F5:F50" xr:uid="{00000000-0002-0000-1B00-000002000000}">
      <formula1>bdoidoif</formula1>
    </dataValidation>
    <dataValidation type="list" errorStyle="warning" allowBlank="1" showInputMessage="1" showErrorMessage="1" sqref="G5:G50" xr:uid="{00000000-0002-0000-1B00-000003000000}">
      <formula1>bdoidoig</formula1>
    </dataValidation>
  </dataValidations>
  <pageMargins left="0.7" right="0.7" top="0.75" bottom="0.75" header="0.3" footer="0.3"/>
  <pageSetup paperSize="9"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9FF99"/>
  </sheetPr>
  <dimension ref="A1:O50"/>
  <sheetViews>
    <sheetView zoomScale="80" zoomScaleNormal="80" workbookViewId="0">
      <pane ySplit="4" topLeftCell="A5" activePane="bottomLeft" state="frozen"/>
      <selection activeCell="G1" sqref="G1:K3"/>
      <selection pane="bottomLeft" activeCell="H5" sqref="H5"/>
    </sheetView>
  </sheetViews>
  <sheetFormatPr defaultRowHeight="15" x14ac:dyDescent="0.25"/>
  <cols>
    <col min="1" max="1" width="4" customWidth="1"/>
    <col min="2" max="2" width="6.85546875" customWidth="1"/>
    <col min="3" max="3" width="22.42578125" customWidth="1"/>
    <col min="4" max="4" width="8.42578125" customWidth="1"/>
    <col min="5" max="5" width="13.42578125" customWidth="1"/>
    <col min="6" max="6" width="6.28515625" customWidth="1"/>
    <col min="7" max="7" width="27.85546875" customWidth="1"/>
    <col min="8" max="8" width="64.140625" customWidth="1"/>
    <col min="9" max="9" width="31.5703125" customWidth="1"/>
    <col min="10" max="10" width="50.42578125" customWidth="1"/>
    <col min="11" max="11" width="24.5703125" bestFit="1" customWidth="1"/>
    <col min="12" max="12" width="27.28515625" bestFit="1" customWidth="1"/>
    <col min="13" max="13" width="21.85546875" bestFit="1" customWidth="1"/>
    <col min="14" max="14" width="16.85546875" style="40" customWidth="1"/>
    <col min="15" max="15" width="25.140625" customWidth="1"/>
  </cols>
  <sheetData>
    <row r="1" spans="1:15" ht="15.75" x14ac:dyDescent="0.25">
      <c r="A1" s="79" t="str">
        <f>FisaAutoevaluare!A1</f>
        <v>Universitatea SPIRU HARET - 
Anul universitar 2021-2022</v>
      </c>
      <c r="B1" s="79"/>
      <c r="C1" s="79"/>
      <c r="D1" s="79"/>
      <c r="E1" s="79"/>
      <c r="F1" s="79"/>
      <c r="G1" s="670" t="str">
        <f>HYPERLINK("#FisaAutoevaluare!D126","Inapoi in Fisa C")</f>
        <v>Inapoi in Fisa C</v>
      </c>
      <c r="H1" s="683" t="str">
        <f>FisaAutoevaluare!B126</f>
        <v>Articole/ realizări/ creaţii științifice/ artistice/ literare</v>
      </c>
      <c r="I1" s="683"/>
      <c r="J1" s="683"/>
      <c r="L1" s="41"/>
    </row>
    <row r="2" spans="1:15" ht="15.75" customHeight="1" x14ac:dyDescent="0.25">
      <c r="A2" s="44">
        <f>FisaAutoevaluare!D2</f>
        <v>0</v>
      </c>
      <c r="B2" s="44"/>
      <c r="C2" s="44"/>
      <c r="D2" s="44"/>
      <c r="E2" s="44"/>
      <c r="F2" s="44"/>
      <c r="G2" s="670"/>
      <c r="H2" s="681" t="str">
        <f>FisaAutoevaluare!D126</f>
        <v>Articole/ studii/ lucrări de specialitate care prezintă contribuţii științifice originale, in extenso, publicate în reviste: 
- categoriile A*/A - pentru domeniul Informatică
- cotate ISI (cu factor de impact &gt;= 0,1) pentru domeniile Med Vet, Adm. Publica, Drept, Psihologie, Ed. Fiz., St. Educatiei; prezentându-se cadru didactic la Universitatea Spiru Haret.</v>
      </c>
      <c r="I2" s="681"/>
      <c r="J2" s="681"/>
      <c r="K2" s="681"/>
      <c r="L2" s="681"/>
      <c r="M2" s="681"/>
      <c r="N2" s="681"/>
      <c r="O2" s="681"/>
    </row>
    <row r="3" spans="1:15" ht="36" customHeight="1" x14ac:dyDescent="0.25">
      <c r="A3" s="676" t="str">
        <f>IF(FisaAutoevaluare!D3="","?",FisaAutoevaluare!D3)</f>
        <v>?</v>
      </c>
      <c r="B3" s="676"/>
      <c r="C3" s="676"/>
      <c r="D3" s="676"/>
      <c r="E3" s="103"/>
      <c r="F3" s="103"/>
      <c r="G3" s="671"/>
      <c r="H3" s="682"/>
      <c r="I3" s="682"/>
      <c r="J3" s="682"/>
      <c r="K3" s="682"/>
      <c r="L3" s="682"/>
      <c r="M3" s="682"/>
      <c r="N3" s="682"/>
      <c r="O3" s="682"/>
    </row>
    <row r="4" spans="1:15" s="43" customFormat="1" ht="45" x14ac:dyDescent="0.25">
      <c r="A4" s="74" t="s">
        <v>1962</v>
      </c>
      <c r="B4" s="75" t="s">
        <v>1963</v>
      </c>
      <c r="C4" s="75" t="s">
        <v>2277</v>
      </c>
      <c r="D4" s="197" t="s">
        <v>1964</v>
      </c>
      <c r="E4" s="198" t="s">
        <v>2084</v>
      </c>
      <c r="F4" s="197" t="s">
        <v>1992</v>
      </c>
      <c r="G4" s="198" t="s">
        <v>2312</v>
      </c>
      <c r="H4" s="198" t="s">
        <v>1997</v>
      </c>
      <c r="I4" s="198" t="s">
        <v>1995</v>
      </c>
      <c r="J4" s="198" t="s">
        <v>1996</v>
      </c>
      <c r="K4" s="198" t="s">
        <v>1988</v>
      </c>
      <c r="L4" s="198" t="s">
        <v>1965</v>
      </c>
      <c r="M4" s="198" t="s">
        <v>1993</v>
      </c>
      <c r="N4" s="198" t="s">
        <v>2594</v>
      </c>
      <c r="O4" s="198" t="s">
        <v>1994</v>
      </c>
    </row>
    <row r="5" spans="1:15" ht="63" customHeight="1" x14ac:dyDescent="0.25">
      <c r="A5" s="76" t="str">
        <f>IF(H5="","",ROW()-4)</f>
        <v/>
      </c>
      <c r="B5" s="77" t="str">
        <f>IF(H5="","","C1")</f>
        <v/>
      </c>
      <c r="C5" s="78" t="str">
        <f>IF(AND(D5&lt;&gt;"",E5&lt;&gt;"",F5&lt;&gt;""),PROPER(A$3),"")</f>
        <v/>
      </c>
      <c r="D5" s="186"/>
      <c r="E5" s="186"/>
      <c r="F5" s="187"/>
      <c r="G5" s="178"/>
      <c r="H5" s="178"/>
      <c r="I5" s="178"/>
      <c r="J5" s="178"/>
      <c r="K5" s="178"/>
      <c r="L5" s="179"/>
      <c r="M5" s="179"/>
      <c r="N5" s="218"/>
      <c r="O5" s="179"/>
    </row>
    <row r="6" spans="1:15" ht="63" customHeight="1" x14ac:dyDescent="0.25">
      <c r="A6" s="76" t="str">
        <f t="shared" ref="A6:A50" si="0">IF(H6="","",ROW()-4)</f>
        <v/>
      </c>
      <c r="B6" s="77" t="str">
        <f t="shared" ref="B6:B50" si="1">IF(H6="","","C1")</f>
        <v/>
      </c>
      <c r="C6" s="78" t="str">
        <f t="shared" ref="C6:C50" si="2">IF(AND(D6&lt;&gt;"",E6&lt;&gt;"",F6&lt;&gt;""),PROPER(A$3),"")</f>
        <v/>
      </c>
      <c r="D6" s="186"/>
      <c r="E6" s="186"/>
      <c r="F6" s="187"/>
      <c r="G6" s="180"/>
      <c r="H6" s="180"/>
      <c r="I6" s="180"/>
      <c r="J6" s="178"/>
      <c r="K6" s="188"/>
      <c r="L6" s="178"/>
      <c r="M6" s="178"/>
      <c r="N6" s="218"/>
      <c r="O6" s="178"/>
    </row>
    <row r="7" spans="1:15" ht="63" customHeight="1" x14ac:dyDescent="0.25">
      <c r="A7" s="76" t="str">
        <f t="shared" si="0"/>
        <v/>
      </c>
      <c r="B7" s="77" t="str">
        <f t="shared" si="1"/>
        <v/>
      </c>
      <c r="C7" s="78" t="str">
        <f t="shared" si="2"/>
        <v/>
      </c>
      <c r="D7" s="186"/>
      <c r="E7" s="186"/>
      <c r="F7" s="187"/>
      <c r="G7" s="180"/>
      <c r="H7" s="180"/>
      <c r="I7" s="180"/>
      <c r="J7" s="178"/>
      <c r="K7" s="188"/>
      <c r="L7" s="178"/>
      <c r="M7" s="178"/>
      <c r="N7" s="218"/>
      <c r="O7" s="178"/>
    </row>
    <row r="8" spans="1:15" ht="63" customHeight="1" x14ac:dyDescent="0.25">
      <c r="A8" s="76" t="str">
        <f t="shared" si="0"/>
        <v/>
      </c>
      <c r="B8" s="77" t="str">
        <f t="shared" si="1"/>
        <v/>
      </c>
      <c r="C8" s="78" t="str">
        <f t="shared" si="2"/>
        <v/>
      </c>
      <c r="D8" s="186"/>
      <c r="E8" s="186"/>
      <c r="F8" s="187"/>
      <c r="G8" s="180"/>
      <c r="H8" s="180"/>
      <c r="I8" s="180"/>
      <c r="J8" s="178"/>
      <c r="K8" s="188"/>
      <c r="L8" s="178"/>
      <c r="M8" s="178"/>
      <c r="N8" s="218"/>
      <c r="O8" s="178"/>
    </row>
    <row r="9" spans="1:15" ht="63" customHeight="1" x14ac:dyDescent="0.25">
      <c r="A9" s="76" t="str">
        <f t="shared" si="0"/>
        <v/>
      </c>
      <c r="B9" s="77" t="str">
        <f t="shared" si="1"/>
        <v/>
      </c>
      <c r="C9" s="78" t="str">
        <f t="shared" si="2"/>
        <v/>
      </c>
      <c r="D9" s="186"/>
      <c r="E9" s="186"/>
      <c r="F9" s="187"/>
      <c r="G9" s="180"/>
      <c r="H9" s="180"/>
      <c r="I9" s="180"/>
      <c r="J9" s="178"/>
      <c r="K9" s="188"/>
      <c r="L9" s="178"/>
      <c r="M9" s="178"/>
      <c r="N9" s="218"/>
      <c r="O9" s="178"/>
    </row>
    <row r="10" spans="1:15" ht="63" customHeight="1" x14ac:dyDescent="0.25">
      <c r="A10" s="76" t="str">
        <f t="shared" si="0"/>
        <v/>
      </c>
      <c r="B10" s="77" t="str">
        <f t="shared" si="1"/>
        <v/>
      </c>
      <c r="C10" s="78" t="str">
        <f t="shared" si="2"/>
        <v/>
      </c>
      <c r="D10" s="186"/>
      <c r="E10" s="186"/>
      <c r="F10" s="187"/>
      <c r="G10" s="180"/>
      <c r="H10" s="180"/>
      <c r="I10" s="180"/>
      <c r="J10" s="178"/>
      <c r="K10" s="188"/>
      <c r="L10" s="178"/>
      <c r="M10" s="178"/>
      <c r="N10" s="218"/>
      <c r="O10" s="178"/>
    </row>
    <row r="11" spans="1:15" ht="63" customHeight="1" x14ac:dyDescent="0.25">
      <c r="A11" s="76" t="str">
        <f t="shared" si="0"/>
        <v/>
      </c>
      <c r="B11" s="77" t="str">
        <f t="shared" si="1"/>
        <v/>
      </c>
      <c r="C11" s="78" t="str">
        <f t="shared" si="2"/>
        <v/>
      </c>
      <c r="D11" s="186"/>
      <c r="E11" s="186"/>
      <c r="F11" s="187"/>
      <c r="G11" s="180"/>
      <c r="H11" s="179"/>
      <c r="I11" s="180"/>
      <c r="J11" s="178"/>
      <c r="K11" s="188"/>
      <c r="L11" s="178"/>
      <c r="M11" s="178"/>
      <c r="N11" s="218"/>
      <c r="O11" s="178"/>
    </row>
    <row r="12" spans="1:15" ht="63" customHeight="1" x14ac:dyDescent="0.25">
      <c r="A12" s="76" t="str">
        <f t="shared" si="0"/>
        <v/>
      </c>
      <c r="B12" s="77" t="str">
        <f t="shared" si="1"/>
        <v/>
      </c>
      <c r="C12" s="78" t="str">
        <f t="shared" si="2"/>
        <v/>
      </c>
      <c r="D12" s="186"/>
      <c r="E12" s="186"/>
      <c r="F12" s="187"/>
      <c r="G12" s="180"/>
      <c r="H12" s="180"/>
      <c r="I12" s="180"/>
      <c r="J12" s="178"/>
      <c r="K12" s="188"/>
      <c r="L12" s="178"/>
      <c r="M12" s="178"/>
      <c r="N12" s="218"/>
      <c r="O12" s="178"/>
    </row>
    <row r="13" spans="1:15" ht="63" customHeight="1" x14ac:dyDescent="0.25">
      <c r="A13" s="76" t="str">
        <f t="shared" si="0"/>
        <v/>
      </c>
      <c r="B13" s="77" t="str">
        <f t="shared" si="1"/>
        <v/>
      </c>
      <c r="C13" s="78" t="str">
        <f t="shared" si="2"/>
        <v/>
      </c>
      <c r="D13" s="186"/>
      <c r="E13" s="186"/>
      <c r="F13" s="187"/>
      <c r="G13" s="180"/>
      <c r="H13" s="180"/>
      <c r="I13" s="180"/>
      <c r="J13" s="178"/>
      <c r="K13" s="188"/>
      <c r="L13" s="178"/>
      <c r="M13" s="178"/>
      <c r="N13" s="218"/>
      <c r="O13" s="178"/>
    </row>
    <row r="14" spans="1:15" ht="63" customHeight="1" x14ac:dyDescent="0.25">
      <c r="A14" s="76" t="str">
        <f t="shared" si="0"/>
        <v/>
      </c>
      <c r="B14" s="77" t="str">
        <f t="shared" si="1"/>
        <v/>
      </c>
      <c r="C14" s="78" t="str">
        <f t="shared" si="2"/>
        <v/>
      </c>
      <c r="D14" s="186"/>
      <c r="E14" s="186"/>
      <c r="F14" s="187"/>
      <c r="G14" s="180"/>
      <c r="H14" s="180"/>
      <c r="I14" s="180"/>
      <c r="J14" s="178"/>
      <c r="K14" s="188"/>
      <c r="L14" s="178"/>
      <c r="M14" s="178"/>
      <c r="N14" s="218"/>
      <c r="O14" s="178"/>
    </row>
    <row r="15" spans="1:15" ht="63" customHeight="1" x14ac:dyDescent="0.25">
      <c r="A15" s="76" t="str">
        <f t="shared" si="0"/>
        <v/>
      </c>
      <c r="B15" s="77" t="str">
        <f t="shared" si="1"/>
        <v/>
      </c>
      <c r="C15" s="78" t="str">
        <f t="shared" si="2"/>
        <v/>
      </c>
      <c r="D15" s="186"/>
      <c r="E15" s="186"/>
      <c r="F15" s="187"/>
      <c r="G15" s="180"/>
      <c r="H15" s="180"/>
      <c r="I15" s="180"/>
      <c r="J15" s="178"/>
      <c r="K15" s="188"/>
      <c r="L15" s="178"/>
      <c r="M15" s="178"/>
      <c r="N15" s="218"/>
      <c r="O15" s="178"/>
    </row>
    <row r="16" spans="1:15" ht="63" customHeight="1" x14ac:dyDescent="0.25">
      <c r="A16" s="76" t="str">
        <f t="shared" si="0"/>
        <v/>
      </c>
      <c r="B16" s="77" t="str">
        <f t="shared" si="1"/>
        <v/>
      </c>
      <c r="C16" s="78" t="str">
        <f t="shared" si="2"/>
        <v/>
      </c>
      <c r="D16" s="186"/>
      <c r="E16" s="186"/>
      <c r="F16" s="187"/>
      <c r="G16" s="180"/>
      <c r="H16" s="180"/>
      <c r="I16" s="180"/>
      <c r="J16" s="178"/>
      <c r="K16" s="188"/>
      <c r="L16" s="178"/>
      <c r="M16" s="178"/>
      <c r="N16" s="218"/>
      <c r="O16" s="178"/>
    </row>
    <row r="17" spans="1:15" ht="63" customHeight="1" x14ac:dyDescent="0.25">
      <c r="A17" s="76" t="str">
        <f t="shared" si="0"/>
        <v/>
      </c>
      <c r="B17" s="77" t="str">
        <f t="shared" si="1"/>
        <v/>
      </c>
      <c r="C17" s="78" t="str">
        <f t="shared" si="2"/>
        <v/>
      </c>
      <c r="D17" s="186"/>
      <c r="E17" s="186"/>
      <c r="F17" s="187"/>
      <c r="G17" s="180"/>
      <c r="H17" s="180"/>
      <c r="I17" s="180"/>
      <c r="J17" s="178"/>
      <c r="K17" s="188"/>
      <c r="L17" s="178"/>
      <c r="M17" s="178"/>
      <c r="N17" s="218"/>
      <c r="O17" s="178"/>
    </row>
    <row r="18" spans="1:15" ht="63" customHeight="1" x14ac:dyDescent="0.25">
      <c r="A18" s="76" t="str">
        <f t="shared" si="0"/>
        <v/>
      </c>
      <c r="B18" s="77" t="str">
        <f t="shared" si="1"/>
        <v/>
      </c>
      <c r="C18" s="78" t="str">
        <f t="shared" si="2"/>
        <v/>
      </c>
      <c r="D18" s="186"/>
      <c r="E18" s="186"/>
      <c r="F18" s="187"/>
      <c r="G18" s="180"/>
      <c r="H18" s="180"/>
      <c r="I18" s="180"/>
      <c r="J18" s="178"/>
      <c r="K18" s="188"/>
      <c r="L18" s="178"/>
      <c r="M18" s="178"/>
      <c r="N18" s="218"/>
      <c r="O18" s="178"/>
    </row>
    <row r="19" spans="1:15" ht="63" customHeight="1" x14ac:dyDescent="0.25">
      <c r="A19" s="76" t="str">
        <f t="shared" si="0"/>
        <v/>
      </c>
      <c r="B19" s="77" t="str">
        <f t="shared" si="1"/>
        <v/>
      </c>
      <c r="C19" s="78" t="str">
        <f t="shared" si="2"/>
        <v/>
      </c>
      <c r="D19" s="186"/>
      <c r="E19" s="186"/>
      <c r="F19" s="187"/>
      <c r="G19" s="180"/>
      <c r="H19" s="180"/>
      <c r="I19" s="180"/>
      <c r="J19" s="178"/>
      <c r="K19" s="188"/>
      <c r="L19" s="178"/>
      <c r="M19" s="178"/>
      <c r="N19" s="218"/>
      <c r="O19" s="178"/>
    </row>
    <row r="20" spans="1:15" ht="63" customHeight="1" x14ac:dyDescent="0.25">
      <c r="A20" s="76" t="str">
        <f t="shared" si="0"/>
        <v/>
      </c>
      <c r="B20" s="77" t="str">
        <f t="shared" si="1"/>
        <v/>
      </c>
      <c r="C20" s="78" t="str">
        <f t="shared" si="2"/>
        <v/>
      </c>
      <c r="D20" s="186"/>
      <c r="E20" s="186"/>
      <c r="F20" s="187"/>
      <c r="G20" s="180"/>
      <c r="H20" s="180"/>
      <c r="I20" s="180"/>
      <c r="J20" s="178"/>
      <c r="K20" s="188"/>
      <c r="L20" s="178"/>
      <c r="M20" s="178"/>
      <c r="N20" s="218"/>
      <c r="O20" s="178"/>
    </row>
    <row r="21" spans="1:15" ht="63" customHeight="1" x14ac:dyDescent="0.25">
      <c r="A21" s="76" t="str">
        <f t="shared" si="0"/>
        <v/>
      </c>
      <c r="B21" s="77" t="str">
        <f t="shared" si="1"/>
        <v/>
      </c>
      <c r="C21" s="78" t="str">
        <f t="shared" si="2"/>
        <v/>
      </c>
      <c r="D21" s="186"/>
      <c r="E21" s="186"/>
      <c r="F21" s="187"/>
      <c r="G21" s="181"/>
      <c r="H21" s="181"/>
      <c r="I21" s="180"/>
      <c r="J21" s="178"/>
      <c r="K21" s="178"/>
      <c r="L21" s="189"/>
      <c r="M21" s="189"/>
      <c r="N21" s="218"/>
      <c r="O21" s="189"/>
    </row>
    <row r="22" spans="1:15" ht="63" customHeight="1" x14ac:dyDescent="0.25">
      <c r="A22" s="76" t="str">
        <f t="shared" si="0"/>
        <v/>
      </c>
      <c r="B22" s="77" t="str">
        <f t="shared" si="1"/>
        <v/>
      </c>
      <c r="C22" s="78" t="str">
        <f t="shared" si="2"/>
        <v/>
      </c>
      <c r="D22" s="186"/>
      <c r="E22" s="186"/>
      <c r="F22" s="187"/>
      <c r="G22" s="181"/>
      <c r="H22" s="181"/>
      <c r="I22" s="180"/>
      <c r="J22" s="178"/>
      <c r="K22" s="188"/>
      <c r="L22" s="178"/>
      <c r="M22" s="178"/>
      <c r="N22" s="218"/>
      <c r="O22" s="178"/>
    </row>
    <row r="23" spans="1:15" ht="63" customHeight="1" x14ac:dyDescent="0.25">
      <c r="A23" s="76" t="str">
        <f t="shared" si="0"/>
        <v/>
      </c>
      <c r="B23" s="77" t="str">
        <f t="shared" si="1"/>
        <v/>
      </c>
      <c r="C23" s="78" t="str">
        <f t="shared" si="2"/>
        <v/>
      </c>
      <c r="D23" s="186"/>
      <c r="E23" s="186"/>
      <c r="F23" s="187"/>
      <c r="G23" s="181"/>
      <c r="H23" s="181"/>
      <c r="I23" s="180"/>
      <c r="J23" s="178"/>
      <c r="K23" s="188"/>
      <c r="L23" s="178"/>
      <c r="M23" s="178"/>
      <c r="N23" s="218"/>
      <c r="O23" s="178"/>
    </row>
    <row r="24" spans="1:15" ht="63" customHeight="1" x14ac:dyDescent="0.25">
      <c r="A24" s="76" t="str">
        <f t="shared" si="0"/>
        <v/>
      </c>
      <c r="B24" s="77" t="str">
        <f t="shared" si="1"/>
        <v/>
      </c>
      <c r="C24" s="78" t="str">
        <f t="shared" si="2"/>
        <v/>
      </c>
      <c r="D24" s="186"/>
      <c r="E24" s="186"/>
      <c r="F24" s="187"/>
      <c r="G24" s="190"/>
      <c r="H24" s="181"/>
      <c r="I24" s="180"/>
      <c r="J24" s="178"/>
      <c r="K24" s="188"/>
      <c r="L24" s="178"/>
      <c r="M24" s="178"/>
      <c r="N24" s="218"/>
      <c r="O24" s="178"/>
    </row>
    <row r="25" spans="1:15" ht="63" customHeight="1" x14ac:dyDescent="0.25">
      <c r="A25" s="76" t="str">
        <f t="shared" si="0"/>
        <v/>
      </c>
      <c r="B25" s="77" t="str">
        <f t="shared" si="1"/>
        <v/>
      </c>
      <c r="C25" s="78" t="str">
        <f t="shared" si="2"/>
        <v/>
      </c>
      <c r="D25" s="186"/>
      <c r="E25" s="186"/>
      <c r="F25" s="187"/>
      <c r="G25" s="181"/>
      <c r="H25" s="181"/>
      <c r="I25" s="180"/>
      <c r="J25" s="178"/>
      <c r="K25" s="188"/>
      <c r="L25" s="178"/>
      <c r="M25" s="178"/>
      <c r="N25" s="218"/>
      <c r="O25" s="178"/>
    </row>
    <row r="26" spans="1:15" ht="63" customHeight="1" x14ac:dyDescent="0.25">
      <c r="A26" s="76" t="str">
        <f t="shared" si="0"/>
        <v/>
      </c>
      <c r="B26" s="77" t="str">
        <f t="shared" si="1"/>
        <v/>
      </c>
      <c r="C26" s="78" t="str">
        <f t="shared" si="2"/>
        <v/>
      </c>
      <c r="D26" s="186"/>
      <c r="E26" s="186"/>
      <c r="F26" s="187"/>
      <c r="G26" s="181"/>
      <c r="H26" s="181"/>
      <c r="I26" s="180"/>
      <c r="J26" s="178"/>
      <c r="K26" s="188"/>
      <c r="L26" s="178"/>
      <c r="M26" s="178"/>
      <c r="N26" s="218"/>
      <c r="O26" s="178"/>
    </row>
    <row r="27" spans="1:15" ht="63" customHeight="1" x14ac:dyDescent="0.25">
      <c r="A27" s="76" t="str">
        <f t="shared" si="0"/>
        <v/>
      </c>
      <c r="B27" s="77" t="str">
        <f t="shared" si="1"/>
        <v/>
      </c>
      <c r="C27" s="78" t="str">
        <f t="shared" si="2"/>
        <v/>
      </c>
      <c r="D27" s="186"/>
      <c r="E27" s="186"/>
      <c r="F27" s="187"/>
      <c r="G27" s="181"/>
      <c r="H27" s="181"/>
      <c r="I27" s="180"/>
      <c r="J27" s="178"/>
      <c r="K27" s="188"/>
      <c r="L27" s="178"/>
      <c r="M27" s="178"/>
      <c r="N27" s="218"/>
      <c r="O27" s="178"/>
    </row>
    <row r="28" spans="1:15" ht="63" customHeight="1" x14ac:dyDescent="0.25">
      <c r="A28" s="76" t="str">
        <f t="shared" si="0"/>
        <v/>
      </c>
      <c r="B28" s="77" t="str">
        <f t="shared" si="1"/>
        <v/>
      </c>
      <c r="C28" s="78" t="str">
        <f t="shared" si="2"/>
        <v/>
      </c>
      <c r="D28" s="186"/>
      <c r="E28" s="186"/>
      <c r="F28" s="187"/>
      <c r="G28" s="181"/>
      <c r="H28" s="181"/>
      <c r="I28" s="180"/>
      <c r="J28" s="178"/>
      <c r="K28" s="188"/>
      <c r="L28" s="178"/>
      <c r="M28" s="178"/>
      <c r="N28" s="218"/>
      <c r="O28" s="178"/>
    </row>
    <row r="29" spans="1:15" ht="63" customHeight="1" x14ac:dyDescent="0.25">
      <c r="A29" s="76" t="str">
        <f t="shared" si="0"/>
        <v/>
      </c>
      <c r="B29" s="77" t="str">
        <f t="shared" si="1"/>
        <v/>
      </c>
      <c r="C29" s="78" t="str">
        <f t="shared" si="2"/>
        <v/>
      </c>
      <c r="D29" s="186"/>
      <c r="E29" s="186"/>
      <c r="F29" s="187"/>
      <c r="G29" s="181"/>
      <c r="H29" s="181"/>
      <c r="I29" s="180"/>
      <c r="J29" s="178"/>
      <c r="K29" s="188"/>
      <c r="L29" s="178"/>
      <c r="M29" s="178"/>
      <c r="N29" s="218"/>
      <c r="O29" s="178"/>
    </row>
    <row r="30" spans="1:15" ht="63" customHeight="1" x14ac:dyDescent="0.25">
      <c r="A30" s="76" t="str">
        <f t="shared" si="0"/>
        <v/>
      </c>
      <c r="B30" s="77" t="str">
        <f t="shared" si="1"/>
        <v/>
      </c>
      <c r="C30" s="78" t="str">
        <f t="shared" si="2"/>
        <v/>
      </c>
      <c r="D30" s="186"/>
      <c r="E30" s="186"/>
      <c r="F30" s="187"/>
      <c r="G30" s="181"/>
      <c r="H30" s="181"/>
      <c r="I30" s="180"/>
      <c r="J30" s="178"/>
      <c r="K30" s="188"/>
      <c r="L30" s="178"/>
      <c r="M30" s="178"/>
      <c r="N30" s="218"/>
      <c r="O30" s="178"/>
    </row>
    <row r="31" spans="1:15" ht="63" customHeight="1" x14ac:dyDescent="0.25">
      <c r="A31" s="76" t="str">
        <f t="shared" si="0"/>
        <v/>
      </c>
      <c r="B31" s="77" t="str">
        <f t="shared" si="1"/>
        <v/>
      </c>
      <c r="C31" s="78" t="str">
        <f t="shared" si="2"/>
        <v/>
      </c>
      <c r="D31" s="186"/>
      <c r="E31" s="186"/>
      <c r="F31" s="187"/>
      <c r="G31" s="181"/>
      <c r="H31" s="181"/>
      <c r="I31" s="180"/>
      <c r="J31" s="178"/>
      <c r="K31" s="188"/>
      <c r="L31" s="178"/>
      <c r="M31" s="178"/>
      <c r="N31" s="218"/>
      <c r="O31" s="178"/>
    </row>
    <row r="32" spans="1:15" ht="63" customHeight="1" x14ac:dyDescent="0.25">
      <c r="A32" s="76" t="str">
        <f t="shared" si="0"/>
        <v/>
      </c>
      <c r="B32" s="77" t="str">
        <f t="shared" si="1"/>
        <v/>
      </c>
      <c r="C32" s="78" t="str">
        <f t="shared" si="2"/>
        <v/>
      </c>
      <c r="D32" s="186"/>
      <c r="E32" s="186"/>
      <c r="F32" s="187"/>
      <c r="G32" s="181"/>
      <c r="H32" s="181"/>
      <c r="I32" s="180"/>
      <c r="J32" s="178"/>
      <c r="K32" s="188"/>
      <c r="L32" s="178"/>
      <c r="M32" s="178"/>
      <c r="N32" s="218"/>
      <c r="O32" s="178"/>
    </row>
    <row r="33" spans="1:15" ht="63" customHeight="1" x14ac:dyDescent="0.25">
      <c r="A33" s="76" t="str">
        <f t="shared" si="0"/>
        <v/>
      </c>
      <c r="B33" s="77" t="str">
        <f t="shared" si="1"/>
        <v/>
      </c>
      <c r="C33" s="78" t="str">
        <f t="shared" si="2"/>
        <v/>
      </c>
      <c r="D33" s="186"/>
      <c r="E33" s="186"/>
      <c r="F33" s="187"/>
      <c r="G33" s="181"/>
      <c r="H33" s="181"/>
      <c r="I33" s="180"/>
      <c r="J33" s="178"/>
      <c r="K33" s="188"/>
      <c r="L33" s="178"/>
      <c r="M33" s="178"/>
      <c r="N33" s="218"/>
      <c r="O33" s="178"/>
    </row>
    <row r="34" spans="1:15" ht="63" customHeight="1" x14ac:dyDescent="0.25">
      <c r="A34" s="76" t="str">
        <f t="shared" si="0"/>
        <v/>
      </c>
      <c r="B34" s="77" t="str">
        <f t="shared" si="1"/>
        <v/>
      </c>
      <c r="C34" s="78" t="str">
        <f t="shared" si="2"/>
        <v/>
      </c>
      <c r="D34" s="186"/>
      <c r="E34" s="186"/>
      <c r="F34" s="187"/>
      <c r="G34" s="181"/>
      <c r="H34" s="181"/>
      <c r="I34" s="180"/>
      <c r="J34" s="178"/>
      <c r="K34" s="188"/>
      <c r="L34" s="178"/>
      <c r="M34" s="178"/>
      <c r="N34" s="218"/>
      <c r="O34" s="178"/>
    </row>
    <row r="35" spans="1:15" ht="63" customHeight="1" x14ac:dyDescent="0.25">
      <c r="A35" s="76" t="str">
        <f t="shared" si="0"/>
        <v/>
      </c>
      <c r="B35" s="77" t="str">
        <f t="shared" si="1"/>
        <v/>
      </c>
      <c r="C35" s="78" t="str">
        <f t="shared" si="2"/>
        <v/>
      </c>
      <c r="D35" s="186"/>
      <c r="E35" s="186"/>
      <c r="F35" s="187"/>
      <c r="G35" s="181"/>
      <c r="H35" s="181"/>
      <c r="I35" s="180"/>
      <c r="J35" s="178"/>
      <c r="K35" s="188"/>
      <c r="L35" s="178"/>
      <c r="M35" s="178"/>
      <c r="N35" s="218"/>
      <c r="O35" s="178"/>
    </row>
    <row r="36" spans="1:15" ht="63" customHeight="1" x14ac:dyDescent="0.25">
      <c r="A36" s="76" t="str">
        <f t="shared" si="0"/>
        <v/>
      </c>
      <c r="B36" s="77" t="str">
        <f t="shared" si="1"/>
        <v/>
      </c>
      <c r="C36" s="78" t="str">
        <f t="shared" si="2"/>
        <v/>
      </c>
      <c r="D36" s="186"/>
      <c r="E36" s="186"/>
      <c r="F36" s="187"/>
      <c r="G36" s="181"/>
      <c r="H36" s="181"/>
      <c r="I36" s="180"/>
      <c r="J36" s="178"/>
      <c r="K36" s="188"/>
      <c r="L36" s="178"/>
      <c r="M36" s="178"/>
      <c r="N36" s="218"/>
      <c r="O36" s="178"/>
    </row>
    <row r="37" spans="1:15" ht="63" customHeight="1" x14ac:dyDescent="0.25">
      <c r="A37" s="76" t="str">
        <f t="shared" si="0"/>
        <v/>
      </c>
      <c r="B37" s="77" t="str">
        <f t="shared" si="1"/>
        <v/>
      </c>
      <c r="C37" s="78" t="str">
        <f t="shared" si="2"/>
        <v/>
      </c>
      <c r="D37" s="186"/>
      <c r="E37" s="186"/>
      <c r="F37" s="187"/>
      <c r="G37" s="181"/>
      <c r="H37" s="181"/>
      <c r="I37" s="180"/>
      <c r="J37" s="178"/>
      <c r="K37" s="188"/>
      <c r="L37" s="178"/>
      <c r="M37" s="178"/>
      <c r="N37" s="218"/>
      <c r="O37" s="178"/>
    </row>
    <row r="38" spans="1:15" ht="63" customHeight="1" x14ac:dyDescent="0.25">
      <c r="A38" s="76" t="str">
        <f t="shared" si="0"/>
        <v/>
      </c>
      <c r="B38" s="77" t="str">
        <f t="shared" si="1"/>
        <v/>
      </c>
      <c r="C38" s="78" t="str">
        <f t="shared" si="2"/>
        <v/>
      </c>
      <c r="D38" s="186"/>
      <c r="E38" s="186"/>
      <c r="F38" s="187"/>
      <c r="G38" s="181"/>
      <c r="H38" s="181"/>
      <c r="I38" s="180"/>
      <c r="J38" s="178"/>
      <c r="K38" s="188"/>
      <c r="L38" s="178"/>
      <c r="M38" s="178"/>
      <c r="N38" s="218"/>
      <c r="O38" s="178"/>
    </row>
    <row r="39" spans="1:15" ht="63" customHeight="1" x14ac:dyDescent="0.25">
      <c r="A39" s="76" t="str">
        <f t="shared" si="0"/>
        <v/>
      </c>
      <c r="B39" s="77" t="str">
        <f t="shared" si="1"/>
        <v/>
      </c>
      <c r="C39" s="78" t="str">
        <f t="shared" si="2"/>
        <v/>
      </c>
      <c r="D39" s="186"/>
      <c r="E39" s="186"/>
      <c r="F39" s="187"/>
      <c r="G39" s="181"/>
      <c r="H39" s="181"/>
      <c r="I39" s="180"/>
      <c r="J39" s="178"/>
      <c r="K39" s="188"/>
      <c r="L39" s="178"/>
      <c r="M39" s="178"/>
      <c r="N39" s="218"/>
      <c r="O39" s="178"/>
    </row>
    <row r="40" spans="1:15" ht="63" customHeight="1" x14ac:dyDescent="0.25">
      <c r="A40" s="76" t="str">
        <f t="shared" si="0"/>
        <v/>
      </c>
      <c r="B40" s="77" t="str">
        <f t="shared" si="1"/>
        <v/>
      </c>
      <c r="C40" s="78" t="str">
        <f t="shared" si="2"/>
        <v/>
      </c>
      <c r="D40" s="186"/>
      <c r="E40" s="186"/>
      <c r="F40" s="187"/>
      <c r="G40" s="181"/>
      <c r="H40" s="181"/>
      <c r="I40" s="180"/>
      <c r="J40" s="178"/>
      <c r="K40" s="188"/>
      <c r="L40" s="178"/>
      <c r="M40" s="178"/>
      <c r="N40" s="218"/>
      <c r="O40" s="178"/>
    </row>
    <row r="41" spans="1:15" ht="63" customHeight="1" x14ac:dyDescent="0.25">
      <c r="A41" s="76" t="str">
        <f t="shared" si="0"/>
        <v/>
      </c>
      <c r="B41" s="77" t="str">
        <f t="shared" si="1"/>
        <v/>
      </c>
      <c r="C41" s="78" t="str">
        <f t="shared" si="2"/>
        <v/>
      </c>
      <c r="D41" s="186"/>
      <c r="E41" s="186"/>
      <c r="F41" s="187"/>
      <c r="G41" s="181"/>
      <c r="H41" s="181"/>
      <c r="I41" s="180"/>
      <c r="J41" s="178"/>
      <c r="K41" s="188"/>
      <c r="L41" s="178"/>
      <c r="M41" s="178"/>
      <c r="N41" s="218"/>
      <c r="O41" s="178"/>
    </row>
    <row r="42" spans="1:15" ht="63" customHeight="1" x14ac:dyDescent="0.25">
      <c r="A42" s="76" t="str">
        <f t="shared" si="0"/>
        <v/>
      </c>
      <c r="B42" s="77" t="str">
        <f t="shared" si="1"/>
        <v/>
      </c>
      <c r="C42" s="78" t="str">
        <f t="shared" si="2"/>
        <v/>
      </c>
      <c r="D42" s="186"/>
      <c r="E42" s="186"/>
      <c r="F42" s="187"/>
      <c r="G42" s="181"/>
      <c r="H42" s="181"/>
      <c r="I42" s="180"/>
      <c r="J42" s="178"/>
      <c r="K42" s="188"/>
      <c r="L42" s="178"/>
      <c r="M42" s="178"/>
      <c r="N42" s="218"/>
      <c r="O42" s="178"/>
    </row>
    <row r="43" spans="1:15" ht="63" customHeight="1" x14ac:dyDescent="0.25">
      <c r="A43" s="76" t="str">
        <f t="shared" si="0"/>
        <v/>
      </c>
      <c r="B43" s="77" t="str">
        <f t="shared" si="1"/>
        <v/>
      </c>
      <c r="C43" s="78" t="str">
        <f t="shared" si="2"/>
        <v/>
      </c>
      <c r="D43" s="186"/>
      <c r="E43" s="186"/>
      <c r="F43" s="187"/>
      <c r="G43" s="181"/>
      <c r="H43" s="181"/>
      <c r="I43" s="180"/>
      <c r="J43" s="178"/>
      <c r="K43" s="188"/>
      <c r="L43" s="178"/>
      <c r="M43" s="178"/>
      <c r="N43" s="218"/>
      <c r="O43" s="178"/>
    </row>
    <row r="44" spans="1:15" ht="63" customHeight="1" x14ac:dyDescent="0.25">
      <c r="A44" s="76" t="str">
        <f t="shared" si="0"/>
        <v/>
      </c>
      <c r="B44" s="77" t="str">
        <f t="shared" si="1"/>
        <v/>
      </c>
      <c r="C44" s="78" t="str">
        <f t="shared" si="2"/>
        <v/>
      </c>
      <c r="D44" s="186"/>
      <c r="E44" s="186"/>
      <c r="F44" s="187"/>
      <c r="G44" s="181"/>
      <c r="H44" s="181"/>
      <c r="I44" s="180"/>
      <c r="J44" s="178"/>
      <c r="K44" s="188"/>
      <c r="L44" s="178"/>
      <c r="M44" s="178"/>
      <c r="N44" s="218"/>
      <c r="O44" s="178"/>
    </row>
    <row r="45" spans="1:15" ht="63" customHeight="1" x14ac:dyDescent="0.25">
      <c r="A45" s="76" t="str">
        <f t="shared" si="0"/>
        <v/>
      </c>
      <c r="B45" s="77" t="str">
        <f t="shared" si="1"/>
        <v/>
      </c>
      <c r="C45" s="78" t="str">
        <f t="shared" si="2"/>
        <v/>
      </c>
      <c r="D45" s="186"/>
      <c r="E45" s="186"/>
      <c r="F45" s="187"/>
      <c r="G45" s="181"/>
      <c r="H45" s="181"/>
      <c r="I45" s="180"/>
      <c r="J45" s="178"/>
      <c r="K45" s="188"/>
      <c r="L45" s="178"/>
      <c r="M45" s="178"/>
      <c r="N45" s="218"/>
      <c r="O45" s="178"/>
    </row>
    <row r="46" spans="1:15" ht="63" customHeight="1" x14ac:dyDescent="0.25">
      <c r="A46" s="76" t="str">
        <f t="shared" si="0"/>
        <v/>
      </c>
      <c r="B46" s="77" t="str">
        <f t="shared" si="1"/>
        <v/>
      </c>
      <c r="C46" s="78" t="str">
        <f t="shared" si="2"/>
        <v/>
      </c>
      <c r="D46" s="186"/>
      <c r="E46" s="186"/>
      <c r="F46" s="187"/>
      <c r="G46" s="181"/>
      <c r="H46" s="181"/>
      <c r="I46" s="180"/>
      <c r="J46" s="178"/>
      <c r="K46" s="188"/>
      <c r="L46" s="178"/>
      <c r="M46" s="178"/>
      <c r="N46" s="218"/>
      <c r="O46" s="178"/>
    </row>
    <row r="47" spans="1:15" ht="63" customHeight="1" x14ac:dyDescent="0.25">
      <c r="A47" s="76" t="str">
        <f t="shared" si="0"/>
        <v/>
      </c>
      <c r="B47" s="77" t="str">
        <f t="shared" si="1"/>
        <v/>
      </c>
      <c r="C47" s="78" t="str">
        <f t="shared" si="2"/>
        <v/>
      </c>
      <c r="D47" s="186"/>
      <c r="E47" s="186"/>
      <c r="F47" s="187"/>
      <c r="G47" s="181"/>
      <c r="H47" s="181"/>
      <c r="I47" s="180"/>
      <c r="J47" s="178"/>
      <c r="K47" s="188"/>
      <c r="L47" s="178"/>
      <c r="M47" s="178"/>
      <c r="N47" s="218"/>
      <c r="O47" s="178"/>
    </row>
    <row r="48" spans="1:15" ht="63" customHeight="1" x14ac:dyDescent="0.25">
      <c r="A48" s="76" t="str">
        <f t="shared" si="0"/>
        <v/>
      </c>
      <c r="B48" s="77" t="str">
        <f t="shared" si="1"/>
        <v/>
      </c>
      <c r="C48" s="78" t="str">
        <f t="shared" si="2"/>
        <v/>
      </c>
      <c r="D48" s="186"/>
      <c r="E48" s="186"/>
      <c r="F48" s="187"/>
      <c r="G48" s="181"/>
      <c r="H48" s="181"/>
      <c r="I48" s="180"/>
      <c r="J48" s="178"/>
      <c r="K48" s="188"/>
      <c r="L48" s="178"/>
      <c r="M48" s="178"/>
      <c r="N48" s="218"/>
      <c r="O48" s="178"/>
    </row>
    <row r="49" spans="1:15" ht="63" customHeight="1" x14ac:dyDescent="0.25">
      <c r="A49" s="76" t="str">
        <f t="shared" si="0"/>
        <v/>
      </c>
      <c r="B49" s="77" t="str">
        <f t="shared" si="1"/>
        <v/>
      </c>
      <c r="C49" s="78" t="str">
        <f t="shared" si="2"/>
        <v/>
      </c>
      <c r="D49" s="186"/>
      <c r="E49" s="186"/>
      <c r="F49" s="187"/>
      <c r="G49" s="181"/>
      <c r="H49" s="181"/>
      <c r="I49" s="180"/>
      <c r="J49" s="178"/>
      <c r="K49" s="188"/>
      <c r="L49" s="178"/>
      <c r="M49" s="178"/>
      <c r="N49" s="218"/>
      <c r="O49" s="178"/>
    </row>
    <row r="50" spans="1:15" ht="63" customHeight="1" x14ac:dyDescent="0.25">
      <c r="A50" s="76" t="str">
        <f t="shared" si="0"/>
        <v/>
      </c>
      <c r="B50" s="77" t="str">
        <f t="shared" si="1"/>
        <v/>
      </c>
      <c r="C50" s="78" t="str">
        <f t="shared" si="2"/>
        <v/>
      </c>
      <c r="D50" s="186"/>
      <c r="E50" s="186"/>
      <c r="F50" s="187"/>
      <c r="G50" s="181"/>
      <c r="H50" s="181"/>
      <c r="I50" s="180"/>
      <c r="J50" s="178"/>
      <c r="K50" s="188"/>
      <c r="L50" s="178"/>
      <c r="M50" s="178"/>
      <c r="N50" s="218"/>
      <c r="O50" s="178"/>
    </row>
  </sheetData>
  <sheetProtection algorithmName="SHA-512" hashValue="wTuc1rDzQEZi95X9hGVvaY620FWxd5qYIL5go++Y5fL2dcgpl6GabENC00r32QRLaNi3j3qKecs+pUiGK8dEbQ==" saltValue="sVKcxHl5M8jW+PrarlkH1w==" spinCount="100000" sheet="1" objects="1" scenarios="1" insertHyperlinks="0"/>
  <mergeCells count="4">
    <mergeCell ref="H2:O3"/>
    <mergeCell ref="H1:J1"/>
    <mergeCell ref="A3:D3"/>
    <mergeCell ref="G1:G3"/>
  </mergeCells>
  <conditionalFormatting sqref="G19:H19 J10:J50">
    <cfRule type="cellIs" dxfId="101" priority="26" operator="equal">
      <formula>0</formula>
    </cfRule>
  </conditionalFormatting>
  <conditionalFormatting sqref="E3:F3">
    <cfRule type="expression" dxfId="100" priority="1">
      <formula>$A$3="?"</formula>
    </cfRule>
  </conditionalFormatting>
  <dataValidations count="4">
    <dataValidation type="list" errorStyle="warning" allowBlank="1" showInputMessage="1" showErrorMessage="1" sqref="N5:N50" xr:uid="{00000000-0002-0000-1C00-000000000000}">
      <formula1>data_pub</formula1>
    </dataValidation>
    <dataValidation type="list" allowBlank="1" showInputMessage="1" showErrorMessage="1" sqref="F5:F50" xr:uid="{00000000-0002-0000-1C00-000001000000}">
      <formula1>Autori</formula1>
    </dataValidation>
    <dataValidation type="list" allowBlank="1" showInputMessage="1" showErrorMessage="1" sqref="D5:D50" xr:uid="{00000000-0002-0000-1C00-000002000000}">
      <formula1>cunud</formula1>
    </dataValidation>
    <dataValidation type="list" allowBlank="1" showInputMessage="1" showErrorMessage="1" sqref="E5:E50" xr:uid="{00000000-0002-0000-1C00-000003000000}">
      <formula1>cunue</formula1>
    </dataValidation>
  </dataValidations>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7"/>
  <sheetViews>
    <sheetView zoomScale="90" zoomScaleNormal="90" workbookViewId="0"/>
  </sheetViews>
  <sheetFormatPr defaultRowHeight="15" x14ac:dyDescent="0.25"/>
  <cols>
    <col min="1" max="1" width="7" bestFit="1" customWidth="1"/>
    <col min="2" max="2" width="17.85546875" style="97" customWidth="1"/>
    <col min="3" max="3" width="19" style="97" customWidth="1"/>
    <col min="4" max="4" width="7.7109375" customWidth="1"/>
    <col min="5" max="5" width="5.7109375" customWidth="1"/>
    <col min="6" max="6" width="1.7109375" customWidth="1"/>
    <col min="7" max="7" width="7" bestFit="1" customWidth="1"/>
    <col min="8" max="8" width="19.28515625" customWidth="1"/>
    <col min="9" max="9" width="10" customWidth="1"/>
    <col min="10" max="10" width="7.7109375" style="101" customWidth="1"/>
    <col min="11" max="14" width="4.42578125" customWidth="1"/>
    <col min="15" max="15" width="1.7109375" customWidth="1"/>
    <col min="16" max="16" width="7" bestFit="1" customWidth="1"/>
    <col min="17" max="17" width="20.42578125" customWidth="1"/>
    <col min="18" max="18" width="15.140625" customWidth="1"/>
    <col min="19" max="19" width="7.7109375" style="101" customWidth="1"/>
    <col min="20" max="23" width="4.85546875" bestFit="1" customWidth="1"/>
    <col min="24" max="24" width="1.7109375" customWidth="1"/>
    <col min="25" max="25" width="7" bestFit="1" customWidth="1"/>
    <col min="26" max="26" width="21.42578125" customWidth="1"/>
    <col min="27" max="27" width="20.140625" customWidth="1"/>
    <col min="28" max="28" width="7.7109375" style="101" customWidth="1"/>
    <col min="29" max="29" width="4.85546875" bestFit="1" customWidth="1"/>
  </cols>
  <sheetData>
    <row r="1" spans="1:29" x14ac:dyDescent="0.25">
      <c r="A1" t="str">
        <f>FisaAutoevaluare!A1</f>
        <v>Universitatea SPIRU HARET - 
Anul universitar 2021-2022</v>
      </c>
    </row>
    <row r="2" spans="1:29" ht="15.75" x14ac:dyDescent="0.25">
      <c r="A2">
        <f>FisaAutoevaluare!D2</f>
        <v>0</v>
      </c>
      <c r="J2" s="129" t="s">
        <v>2285</v>
      </c>
    </row>
    <row r="3" spans="1:29" x14ac:dyDescent="0.25">
      <c r="A3" s="16">
        <f>FisaAutoevaluare!D3</f>
        <v>0</v>
      </c>
      <c r="G3" s="664" t="s">
        <v>2280</v>
      </c>
      <c r="H3" s="664"/>
      <c r="I3" s="664"/>
      <c r="J3" s="125">
        <f>FisaAutoevaluare!J17</f>
        <v>0</v>
      </c>
    </row>
    <row r="4" spans="1:29" x14ac:dyDescent="0.25">
      <c r="A4" s="16"/>
      <c r="G4" s="665" t="s">
        <v>2281</v>
      </c>
      <c r="H4" s="665"/>
      <c r="I4" s="665"/>
      <c r="J4" s="125">
        <f>FisaAutoevaluare!J116</f>
        <v>0</v>
      </c>
    </row>
    <row r="5" spans="1:29" x14ac:dyDescent="0.25">
      <c r="A5" s="16"/>
      <c r="G5" s="658" t="s">
        <v>2282</v>
      </c>
      <c r="H5" s="658"/>
      <c r="I5" s="658"/>
      <c r="J5" s="125">
        <f>FisaAutoevaluare!J244</f>
        <v>0</v>
      </c>
    </row>
    <row r="6" spans="1:29" x14ac:dyDescent="0.25">
      <c r="A6" s="16"/>
      <c r="G6" s="663" t="s">
        <v>2297</v>
      </c>
      <c r="H6" s="663"/>
      <c r="I6" s="663"/>
      <c r="J6" s="125">
        <f>FisaAutoevaluare!J266</f>
        <v>0</v>
      </c>
    </row>
    <row r="7" spans="1:29" x14ac:dyDescent="0.25">
      <c r="A7" s="16"/>
    </row>
    <row r="8" spans="1:29" s="80" customFormat="1" x14ac:dyDescent="0.25">
      <c r="A8" s="664" t="s">
        <v>2280</v>
      </c>
      <c r="B8" s="664"/>
      <c r="C8" s="664"/>
      <c r="D8" s="664"/>
      <c r="E8" s="664"/>
      <c r="G8" s="666" t="s">
        <v>2281</v>
      </c>
      <c r="H8" s="667"/>
      <c r="I8" s="667"/>
      <c r="J8" s="667"/>
      <c r="K8" s="667"/>
      <c r="L8" s="667"/>
      <c r="M8" s="667"/>
      <c r="N8" s="668"/>
      <c r="P8" s="655" t="s">
        <v>2282</v>
      </c>
      <c r="Q8" s="656"/>
      <c r="R8" s="656"/>
      <c r="S8" s="656"/>
      <c r="T8" s="656"/>
      <c r="U8" s="656"/>
      <c r="V8" s="656"/>
      <c r="W8" s="657"/>
      <c r="Y8" s="658" t="s">
        <v>2282</v>
      </c>
      <c r="Z8" s="658"/>
      <c r="AA8" s="658"/>
      <c r="AB8" s="658"/>
      <c r="AC8" s="658"/>
    </row>
    <row r="9" spans="1:29" s="83" customFormat="1" ht="20.25" customHeight="1" x14ac:dyDescent="0.2">
      <c r="A9" s="81" t="s">
        <v>2283</v>
      </c>
      <c r="B9" s="82" t="s">
        <v>2284</v>
      </c>
      <c r="C9" s="121" t="s">
        <v>2376</v>
      </c>
      <c r="D9" s="126" t="s">
        <v>2285</v>
      </c>
      <c r="E9" s="81" t="s">
        <v>2298</v>
      </c>
      <c r="G9" s="84" t="s">
        <v>2283</v>
      </c>
      <c r="H9" s="84" t="s">
        <v>2284</v>
      </c>
      <c r="I9" s="119" t="s">
        <v>2376</v>
      </c>
      <c r="J9" s="130" t="s">
        <v>2285</v>
      </c>
      <c r="K9" s="84">
        <v>1</v>
      </c>
      <c r="L9" s="84">
        <v>2</v>
      </c>
      <c r="M9" s="84">
        <v>3</v>
      </c>
      <c r="N9" s="84">
        <v>4</v>
      </c>
      <c r="P9" s="85" t="s">
        <v>2283</v>
      </c>
      <c r="Q9" s="85" t="s">
        <v>2284</v>
      </c>
      <c r="R9" s="120" t="s">
        <v>2376</v>
      </c>
      <c r="S9" s="128" t="s">
        <v>2285</v>
      </c>
      <c r="T9" s="85">
        <v>1</v>
      </c>
      <c r="U9" s="85">
        <v>2</v>
      </c>
      <c r="V9" s="85">
        <v>3</v>
      </c>
      <c r="W9" s="85">
        <v>4</v>
      </c>
      <c r="Y9" s="85" t="s">
        <v>2283</v>
      </c>
      <c r="Z9" s="85" t="s">
        <v>2284</v>
      </c>
      <c r="AA9" s="120" t="s">
        <v>2376</v>
      </c>
      <c r="AB9" s="128" t="s">
        <v>2285</v>
      </c>
      <c r="AC9" s="85">
        <v>1</v>
      </c>
    </row>
    <row r="10" spans="1:29" ht="15" customHeight="1" x14ac:dyDescent="0.25">
      <c r="A10" s="86" t="s">
        <v>2286</v>
      </c>
      <c r="B10" s="87" t="str">
        <f>FisaAutoevaluare!D7</f>
        <v>Activităţi de predare (cursuri universitare) - obligatoriu (conform stat de funcții)</v>
      </c>
      <c r="C10" s="660" t="str">
        <f>FisaAutoevaluare!I7</f>
        <v>max 5</v>
      </c>
      <c r="D10" s="659">
        <f>FisaAutoevaluare!K7</f>
        <v>0</v>
      </c>
      <c r="G10" s="88" t="s">
        <v>1837</v>
      </c>
      <c r="H10" s="89" t="str">
        <f>FisaAutoevaluare!D26</f>
        <v>Elaborare/ actualizare manuale suport de curs, dezvoltare/ descriere/ prezentare studii de caz/ spețe și aplicații, lucrări practice/ software pentru aplicații de laborator în specialitatea postului didactic ocupat, pentru ZI/ FR/ ID, după caz;  (20 pct/ disciplină pentru elaborare manual suport curs - doar cu ISBN editură; 15 pct/ disciplină în rest - doar cu ISBN autor sau încărcate pe platforma Blackboard/ website/ biblioteca virtuală) - obligatoriu (conform stat de funcții) = minimum 15 puncte</v>
      </c>
      <c r="I10" s="118" t="str">
        <f>FisaAutoevaluare!I26</f>
        <v>20 sau 15/ 
disciplină</v>
      </c>
      <c r="J10" s="90">
        <f>FisaAutoevaluare!J26</f>
        <v>0</v>
      </c>
      <c r="K10" s="91" t="str">
        <f>FisaAutoevaluare!K26</f>
        <v>suport curs cu ISBN Editura:</v>
      </c>
      <c r="L10" s="91">
        <f>FisaAutoevaluare!L26</f>
        <v>0</v>
      </c>
      <c r="M10" s="91">
        <f>FisaAutoevaluare!M26</f>
        <v>0</v>
      </c>
      <c r="N10" s="91">
        <f>FisaAutoevaluare!N26</f>
        <v>0</v>
      </c>
      <c r="P10" s="92" t="s">
        <v>1815</v>
      </c>
      <c r="Q10" s="95" t="str">
        <f>FisaAutoevaluare!D126</f>
        <v>Articole/ studii/ lucrări de specialitate care prezintă contribuţii științifice originale, in extenso, publicate în reviste: 
- categoriile A*/A - pentru domeniul Informatică
- cotate ISI (cu factor de impact &gt;= 0,1) pentru domeniile Med Vet, Adm. Publica, Drept, Psihologie, Ed. Fiz., St. Educatiei; prezentându-se cadru didactic la Universitatea Spiru Haret.</v>
      </c>
      <c r="R10" s="117" t="str">
        <f>FisaAutoevaluare!I126</f>
        <v>50/ unitate/ autor</v>
      </c>
      <c r="S10" s="93">
        <f>FisaAutoevaluare!J126</f>
        <v>0</v>
      </c>
      <c r="T10" s="94">
        <f>FisaAutoevaluare!K126</f>
        <v>0</v>
      </c>
      <c r="U10" s="94">
        <f>FisaAutoevaluare!L126</f>
        <v>0</v>
      </c>
      <c r="V10" s="94">
        <f>FisaAutoevaluare!M126</f>
        <v>0</v>
      </c>
      <c r="W10" s="94">
        <f>FisaAutoevaluare!N126</f>
        <v>0</v>
      </c>
      <c r="Y10" s="92" t="s">
        <v>1852</v>
      </c>
      <c r="Z10" s="95" t="str">
        <f>FisaAutoevaluare!D215</f>
        <v>Editor de lucrări de specialitate/ coordonator de colecții de lucrări publicate la edituri cu prestigiu internațional  sau de reviste indexate ISI/ BDI recunoscute, având afilierea instituțională la Universitatea Spiru Haret;  editor șef/ editor șef adjunct de reviste indexate ISI/ BDI  publicate de o entitate din structura spațiului universitar Spiru Haret (Facultate USH, FRM, MMRM etc.).</v>
      </c>
      <c r="AA10" s="117" t="str">
        <f>FisaAutoevaluare!I215</f>
        <v>20/ unitate</v>
      </c>
      <c r="AB10" s="93">
        <f>FisaAutoevaluare!J215</f>
        <v>0</v>
      </c>
      <c r="AC10" s="94">
        <f>FisaAutoevaluare!K215</f>
        <v>0</v>
      </c>
    </row>
    <row r="11" spans="1:29" x14ac:dyDescent="0.25">
      <c r="A11" s="86" t="s">
        <v>2287</v>
      </c>
      <c r="B11" s="87" t="str">
        <f>FisaAutoevaluare!D8</f>
        <v>Activităţi de seminar - obligatoriu (conform stat de funcții)</v>
      </c>
      <c r="C11" s="661"/>
      <c r="D11" s="659"/>
      <c r="G11" s="88" t="s">
        <v>1838</v>
      </c>
      <c r="H11" s="89" t="str">
        <f>FisaAutoevaluare!D30</f>
        <v>Elaborare/ actualizare baterii/ seturi de teste/ subiecte/ exerciţii noi pentru evaluare pe parcurs/ examen/ colocviu/ licenta/ disertaţie. (2 pct/ disciplină nouă; 1 pct./actualizare peste 50% pt disciplină existentă) - obligatoriu (conform stat de funcții)</v>
      </c>
      <c r="I11" s="118" t="str">
        <f>FisaAutoevaluare!I30</f>
        <v>2 sau 1/ 
disciplină</v>
      </c>
      <c r="J11" s="90">
        <f>FisaAutoevaluare!J30</f>
        <v>0</v>
      </c>
      <c r="K11" s="91" t="str">
        <f>FisaAutoevaluare!K30</f>
        <v>elaborare disciplină nouă:</v>
      </c>
      <c r="L11" s="91">
        <f>FisaAutoevaluare!L30</f>
        <v>0</v>
      </c>
      <c r="M11" s="91">
        <f>FisaAutoevaluare!M30</f>
        <v>0</v>
      </c>
      <c r="N11" s="91">
        <f>FisaAutoevaluare!N30</f>
        <v>0</v>
      </c>
      <c r="P11" s="92" t="s">
        <v>1816</v>
      </c>
      <c r="Q11" s="95" t="str">
        <f>FisaAutoevaluare!D130</f>
        <v>Articole/ studii/ lucrări de specialitate care prezintă contribuţii științifice originale, in extenso, publicate în reviste:
- categoria B - pentru domeniul Informatică
- cotate ISI (cu factor de impact &lt; 0,1) pentru domeniile Med Vet, Adm. Publica, Economice, Psihologie, Ed. Fiz., St. Educatiei, Drept, Filologie, Arhitectura, Muzică, Șt. Comunicării
prezentându-se cadru didactic la Universitatea Spiru Haret = obligatoriu minimum 1 articol (autor unic/ coautor) = 2 articole/ studii/ lucrări de specialitate care prezintă contribuţii științifice/ artistice/ literare originale, in extenso, publicate în reviste:
- categoriile C/D - pentru domeniul Informatică
-  indexate în BDI-uri, recunoscute în domeniul postului respectiv (domeniul Med Vet, Adm. Publica, Economice, Psihologie, Ed. Fiz., St. Educatiei, Drept, Filologie, Arhitectura, Muzică, Șt. Comunicării), - inclusiv revistele publicate de USH .</v>
      </c>
      <c r="R11" s="117" t="str">
        <f>FisaAutoevaluare!I130</f>
        <v>20/ unitate/ autor</v>
      </c>
      <c r="S11" s="93">
        <f>FisaAutoevaluare!J130</f>
        <v>0</v>
      </c>
      <c r="T11" s="94">
        <f>FisaAutoevaluare!K130</f>
        <v>0</v>
      </c>
      <c r="U11" s="94">
        <f>FisaAutoevaluare!L130</f>
        <v>0</v>
      </c>
      <c r="V11" s="94">
        <f>FisaAutoevaluare!M130</f>
        <v>0</v>
      </c>
      <c r="W11" s="94">
        <f>FisaAutoevaluare!N130</f>
        <v>0</v>
      </c>
      <c r="Y11" s="92" t="s">
        <v>1853</v>
      </c>
      <c r="Z11" s="95" t="str">
        <f>FisaAutoevaluare!D216</f>
        <v>Editor de lucrări de specialitate/ coordonator de colecții de lucrări publicate la edituri cu prestigiu în domeniu sau de reviste neindexate, având afilierea instituțională la Universitatea Spiru Haret; editor șef/ editor șef adjunct de reviste neindexate publicate de o entitate din structura spațiului universitar Spiru Haret (Facultate USH, FRM, MMRM etc.).</v>
      </c>
      <c r="AA11" s="117" t="str">
        <f>FisaAutoevaluare!I216</f>
        <v>10/ unitate</v>
      </c>
      <c r="AB11" s="93">
        <f>FisaAutoevaluare!J216</f>
        <v>0</v>
      </c>
      <c r="AC11" s="94">
        <f>FisaAutoevaluare!K216</f>
        <v>0</v>
      </c>
    </row>
    <row r="12" spans="1:29" x14ac:dyDescent="0.25">
      <c r="A12" s="86" t="s">
        <v>2288</v>
      </c>
      <c r="B12" s="87" t="str">
        <f>FisaAutoevaluare!D9</f>
        <v>Lucrări practice şi de laborator - obligatoriu (conform stat de funcții)</v>
      </c>
      <c r="C12" s="661"/>
      <c r="D12" s="659"/>
      <c r="G12" s="88" t="s">
        <v>1839</v>
      </c>
      <c r="H12" s="89" t="str">
        <f>FisaAutoevaluare!D34</f>
        <v>Elaborare/ actualizare rezumat/ sinteză suport de curs/ modele de proiecte/ studii de caz/ spețe/ cursuri practice individuale/ partituri/ solfegii/ aplicații/ lucrări practice în specialitatea postului didactic ocupat publicate în format electronic pentru a fi încărcate pe platforma Blackboard/ website/ biblioteca virtuală (10 pct/ disciplină nouă; 5 pct/ actualizare peste 50% pt disciplină existentă) - obligatoriu (conform stat de funcții) = minimum 5 puncte</v>
      </c>
      <c r="I12" s="118" t="str">
        <f>FisaAutoevaluare!I34</f>
        <v>10 sau 5/ 
disciplină</v>
      </c>
      <c r="J12" s="90">
        <f>FisaAutoevaluare!J34</f>
        <v>0</v>
      </c>
      <c r="K12" s="91" t="str">
        <f>FisaAutoevaluare!K34</f>
        <v>elaborare disciplină nouă:</v>
      </c>
      <c r="L12" s="91">
        <f>FisaAutoevaluare!L34</f>
        <v>0</v>
      </c>
      <c r="M12" s="91">
        <f>FisaAutoevaluare!M34</f>
        <v>0</v>
      </c>
      <c r="N12" s="91">
        <f>FisaAutoevaluare!N34</f>
        <v>0</v>
      </c>
      <c r="P12" s="92" t="s">
        <v>1817</v>
      </c>
      <c r="Q12" s="95" t="str">
        <f>FisaAutoevaluare!D134</f>
        <v>Articole/ studii/ lucrări de specialitate care prezintă contribuţii științifice/ artistice/ literare originale, in extenso, publicate în reviste:
- categoriile C/D - pentru domeniul Informatică
-  indexate în BDI-uri, recunoscute în domeniul postului respectiv (domeniul Med Vet, Adm. Publica, Economice, Psihologie, Ed. Fiz., St. Educatiei, Drept, Filologie, Arhitectura, Muzică, Șt. Comunicării), - inclusiv revistele publicate de USH
 prezentându-se cadru didactic la Universitatea Spiru Haret  = obligatoriu minimum 1 articol (autor unic/ coautor).</v>
      </c>
      <c r="R12" s="117" t="str">
        <f>FisaAutoevaluare!I134</f>
        <v>10/ unitate/ autor</v>
      </c>
      <c r="S12" s="93">
        <f>FisaAutoevaluare!J134</f>
        <v>0</v>
      </c>
      <c r="T12" s="94">
        <f>FisaAutoevaluare!K134</f>
        <v>0</v>
      </c>
      <c r="U12" s="94">
        <f>FisaAutoevaluare!L134</f>
        <v>0</v>
      </c>
      <c r="V12" s="94">
        <f>FisaAutoevaluare!M134</f>
        <v>0</v>
      </c>
      <c r="W12" s="94">
        <f>FisaAutoevaluare!N134</f>
        <v>0</v>
      </c>
      <c r="Y12" s="92" t="s">
        <v>1854</v>
      </c>
      <c r="Z12" s="95" t="str">
        <f>FisaAutoevaluare!D217</f>
        <v>Membru în colectivele editoriale/ de redacție sau comitetele științifice ale revistelor sau manifestărilor științifice, indexate ISI, având afilierea instituțională la Universitatea Spiru Haret.</v>
      </c>
      <c r="AA12" s="117" t="str">
        <f>FisaAutoevaluare!I217</f>
        <v>5/ unitate</v>
      </c>
      <c r="AB12" s="93">
        <f>FisaAutoevaluare!J217</f>
        <v>0</v>
      </c>
      <c r="AC12" s="94">
        <f>FisaAutoevaluare!K217</f>
        <v>0</v>
      </c>
    </row>
    <row r="13" spans="1:29" x14ac:dyDescent="0.25">
      <c r="A13" s="86" t="s">
        <v>2289</v>
      </c>
      <c r="B13" s="87" t="str">
        <f>FisaAutoevaluare!D10</f>
        <v>Îndrumare proiecte de an/ conducerea activităților didactico-artistice sau sportive - după caz</v>
      </c>
      <c r="C13" s="661"/>
      <c r="D13" s="659"/>
      <c r="G13" s="88" t="s">
        <v>1840</v>
      </c>
      <c r="H13" s="89" t="str">
        <f>FisaAutoevaluare!D38</f>
        <v>Elaborare metode/ dezvoltare medii de învățare centrate pe student, cu accent pe formarea de competențe generale și specifice.</v>
      </c>
      <c r="I13" s="118" t="str">
        <f>FisaAutoevaluare!I38</f>
        <v>4/ disciplină</v>
      </c>
      <c r="J13" s="90">
        <f>FisaAutoevaluare!J38</f>
        <v>0</v>
      </c>
      <c r="K13" s="91">
        <f>FisaAutoevaluare!K38</f>
        <v>0</v>
      </c>
      <c r="L13" s="91">
        <f>FisaAutoevaluare!L38</f>
        <v>0</v>
      </c>
      <c r="M13" s="91">
        <f>FisaAutoevaluare!M38</f>
        <v>0</v>
      </c>
      <c r="N13" s="91">
        <f>FisaAutoevaluare!N38</f>
        <v>0</v>
      </c>
      <c r="P13" s="92" t="s">
        <v>1818</v>
      </c>
      <c r="Q13" s="95" t="str">
        <f>FisaAutoevaluare!D138</f>
        <v>Articole/ studii/ lucrări de specialitate care prezintă contribuţii științifice/ artistice/ literare originale, in extenso, publicate în reviste recunoscute în domeniul postului ocupat, prezentându-se cadru didactic la Universitatea Spiru Haret.</v>
      </c>
      <c r="R13" s="117" t="str">
        <f>FisaAutoevaluare!I138</f>
        <v>3/ unitate/ autor</v>
      </c>
      <c r="S13" s="93">
        <f>FisaAutoevaluare!J138</f>
        <v>0</v>
      </c>
      <c r="T13" s="94">
        <f>FisaAutoevaluare!K138</f>
        <v>0</v>
      </c>
      <c r="U13" s="94">
        <f>FisaAutoevaluare!L138</f>
        <v>0</v>
      </c>
      <c r="V13" s="94">
        <f>FisaAutoevaluare!M138</f>
        <v>0</v>
      </c>
      <c r="W13" s="94">
        <f>FisaAutoevaluare!N138</f>
        <v>0</v>
      </c>
      <c r="Y13" s="92" t="s">
        <v>1855</v>
      </c>
      <c r="Z13" s="95" t="str">
        <f>FisaAutoevaluare!D218</f>
        <v>Membru în colectivele editoriale/ de redacție sau comitetele științifice ale revistelor sau manifestărilor științifice, indexate BDI recunoscute în domeniul postului, având afilierea instituțională la Universitatea Spiru Haret.</v>
      </c>
      <c r="AA13" s="117" t="str">
        <f>FisaAutoevaluare!I218</f>
        <v>3/ unitate</v>
      </c>
      <c r="AB13" s="93">
        <f>FisaAutoevaluare!J218</f>
        <v>0</v>
      </c>
      <c r="AC13" s="94">
        <f>FisaAutoevaluare!K218</f>
        <v>0</v>
      </c>
    </row>
    <row r="14" spans="1:29" ht="15" customHeight="1" x14ac:dyDescent="0.25">
      <c r="A14" s="86" t="s">
        <v>2290</v>
      </c>
      <c r="B14" s="87" t="str">
        <f>FisaAutoevaluare!D11</f>
        <v>Îndrumarea elaborării lucrărilor de licenţă/ disertaţiilor de master - după caz</v>
      </c>
      <c r="C14" s="661"/>
      <c r="D14" s="659"/>
      <c r="G14" s="88" t="s">
        <v>1841</v>
      </c>
      <c r="H14" s="89" t="str">
        <f>FisaAutoevaluare!D42</f>
        <v xml:space="preserve">Elaborare/ actualizare de chestionare privind îmbunătățirea activității de predare învățare, întâlniri ale cadrelor didactice cu angajatorii și studenții, pentru corelarea disciplinei cu cerințele pieței muncii.
- Raport privind calitatea activităților de predare învățare pe disciplină - aprobat în consiliul departamentului.  (3 pct/chestionar nou aplicat; 1 pct/ chestionar actualizat peste 50% și aplicat) </v>
      </c>
      <c r="I14" s="118" t="str">
        <f>FisaAutoevaluare!I42</f>
        <v>3 sau 1/ 
disciplină</v>
      </c>
      <c r="J14" s="90">
        <f>FisaAutoevaluare!J42</f>
        <v>0</v>
      </c>
      <c r="K14" s="91" t="str">
        <f>FisaAutoevaluare!K42</f>
        <v>chestionar nou aplicat:</v>
      </c>
      <c r="L14" s="91">
        <f>FisaAutoevaluare!L42</f>
        <v>0</v>
      </c>
      <c r="M14" s="91">
        <f>FisaAutoevaluare!M42</f>
        <v>0</v>
      </c>
      <c r="N14" s="91">
        <f>FisaAutoevaluare!N42</f>
        <v>0</v>
      </c>
      <c r="P14" s="92" t="s">
        <v>1819</v>
      </c>
      <c r="Q14" s="95" t="str">
        <f>FisaAutoevaluare!D142</f>
        <v xml:space="preserve">Articole/ studii/ lucrări de specialitate care prezintă contribuţii științifice/ artistice/ literare originale, în domeniul postului ocupat, publicate în reviste/ volumele conferințelor neindexate în BDI-uri, publicate de Universitatea Spiru Haret  </v>
      </c>
      <c r="R14" s="117" t="str">
        <f>FisaAutoevaluare!I142</f>
        <v>5/ unitate/ autor</v>
      </c>
      <c r="S14" s="93">
        <f>FisaAutoevaluare!J142</f>
        <v>0</v>
      </c>
      <c r="T14" s="94">
        <f>FisaAutoevaluare!K142</f>
        <v>0</v>
      </c>
      <c r="U14" s="94">
        <f>FisaAutoevaluare!L142</f>
        <v>0</v>
      </c>
      <c r="V14" s="94">
        <f>FisaAutoevaluare!M142</f>
        <v>0</v>
      </c>
      <c r="W14" s="94">
        <f>FisaAutoevaluare!N142</f>
        <v>0</v>
      </c>
      <c r="Y14" s="92" t="s">
        <v>1856</v>
      </c>
      <c r="Z14" s="95" t="str">
        <f>FisaAutoevaluare!D219</f>
        <v>Membru în colectivele editoriale/ de redacție sau comitetele științifice ale revistelor sau manifestărilor științifice, naționale sau internaționale neindexate, având afilierea instituțională la Universitatea Spiru Haret.</v>
      </c>
      <c r="AA14" s="117" t="str">
        <f>FisaAutoevaluare!I219</f>
        <v>2/ unitate</v>
      </c>
      <c r="AB14" s="93">
        <f>FisaAutoevaluare!J219</f>
        <v>0</v>
      </c>
      <c r="AC14" s="94">
        <f>FisaAutoevaluare!K219</f>
        <v>0</v>
      </c>
    </row>
    <row r="15" spans="1:29" x14ac:dyDescent="0.25">
      <c r="A15" s="86" t="s">
        <v>2291</v>
      </c>
      <c r="B15" s="87" t="str">
        <f>FisaAutoevaluare!D12</f>
        <v>Participarea la activităţi de evaluare pe parcurs, la examen sau la colocviu (programate) - obligatoriu</v>
      </c>
      <c r="C15" s="661"/>
      <c r="D15" s="659"/>
      <c r="G15" s="88" t="s">
        <v>1842</v>
      </c>
      <c r="H15" s="89" t="str">
        <f>FisaAutoevaluare!D46</f>
        <v>Elaborarea/ actualizarea fișei disciplinei/ programei analitice/ calendarului disciplinei/ planului de seminar 
(4 pct/ disciplină nouă; 2 pct/ actualizare peste 50% pt disciplină existentă) - obligatoriu (conform stat de funcții, cu respectarea reglementărilor în vigoare - norme ARASCIS)</v>
      </c>
      <c r="I15" s="118" t="str">
        <f>FisaAutoevaluare!I46</f>
        <v>4 sau 2/ 
disciplină</v>
      </c>
      <c r="J15" s="90">
        <f>FisaAutoevaluare!J46</f>
        <v>0</v>
      </c>
      <c r="K15" s="91" t="str">
        <f>FisaAutoevaluare!K46</f>
        <v>elaborare disciplină nouă:</v>
      </c>
      <c r="L15" s="91">
        <f>FisaAutoevaluare!L46</f>
        <v>0</v>
      </c>
      <c r="M15" s="91">
        <f>FisaAutoevaluare!M46</f>
        <v>0</v>
      </c>
      <c r="N15" s="91">
        <f>FisaAutoevaluare!N46</f>
        <v>0</v>
      </c>
      <c r="P15" s="92" t="s">
        <v>1820</v>
      </c>
      <c r="Q15" s="95" t="str">
        <f>FisaAutoevaluare!D146</f>
        <v>Articole/ studii/ lucrări de specialitate care prezintă contribuţii științifice/ artistice/ literare originale, în domeniul postului ocupat, publicate în revista Opinia Națională.</v>
      </c>
      <c r="R15" s="117" t="str">
        <f>FisaAutoevaluare!I146</f>
        <v>5/ unitate/
autor</v>
      </c>
      <c r="S15" s="93">
        <f>FisaAutoevaluare!J146</f>
        <v>0</v>
      </c>
      <c r="T15" s="94">
        <f>FisaAutoevaluare!K146</f>
        <v>0</v>
      </c>
      <c r="U15" s="94">
        <f>FisaAutoevaluare!L146</f>
        <v>0</v>
      </c>
      <c r="V15" s="94">
        <f>FisaAutoevaluare!M146</f>
        <v>0</v>
      </c>
      <c r="W15" s="94">
        <f>FisaAutoevaluare!N146</f>
        <v>0</v>
      </c>
      <c r="Y15" s="92" t="s">
        <v>1857</v>
      </c>
      <c r="Z15" s="95" t="str">
        <f>FisaAutoevaluare!D220</f>
        <v>Organizator de manifestări științifice (conferinţe şi paneluri) indexate ISI, în ţară sau în străinătate, prezentându-se cadru didactic la Universitatea Spiru Haret.</v>
      </c>
      <c r="AA15" s="117" t="str">
        <f>FisaAutoevaluare!I220</f>
        <v>25/
eveniment</v>
      </c>
      <c r="AB15" s="93">
        <f>FisaAutoevaluare!J220</f>
        <v>0</v>
      </c>
      <c r="AC15" s="94">
        <f>FisaAutoevaluare!K220</f>
        <v>0</v>
      </c>
    </row>
    <row r="16" spans="1:29" x14ac:dyDescent="0.25">
      <c r="A16" s="86" t="s">
        <v>2292</v>
      </c>
      <c r="B16" s="87" t="str">
        <f>FisaAutoevaluare!D13</f>
        <v>Utilizarea tehnologiilor moderne, a metodelor și a mediilor de învățare centrate pe student, cu accent pe formarea de competențe generale și specifice disciplinei predate - obligatoriu</v>
      </c>
      <c r="C16" s="662"/>
      <c r="D16" s="659"/>
      <c r="G16" s="88" t="s">
        <v>1843</v>
      </c>
      <c r="H16" s="89" t="str">
        <f>FisaAutoevaluare!D50</f>
        <v>Elaborare materiale de promovare programe de studii (inclusiv pentru WEB-site); realizare orare; programare examene în sesiuni de evaluare; permanență admitere - obligatoriu 1 activitate = 5 puncte; gestionare relație cu absolvenții - alumni.</v>
      </c>
      <c r="I16" s="118" t="str">
        <f>FisaAutoevaluare!I50</f>
        <v>5/ activitate</v>
      </c>
      <c r="J16" s="90">
        <f>FisaAutoevaluare!J50</f>
        <v>0</v>
      </c>
      <c r="K16" s="91">
        <f>FisaAutoevaluare!K50</f>
        <v>0</v>
      </c>
      <c r="P16" s="92" t="s">
        <v>1821</v>
      </c>
      <c r="Q16" s="95" t="str">
        <f>FisaAutoevaluare!D152</f>
        <v xml:space="preserve">Articole/ studii/ lucrări de specialitate publicate în volumele conferințelor naționale sau internaționale, indexate ISI proceedings (cu ISBN sau ISSN), prezentându-se cadru didactic la Universitatea Spiru Haret </v>
      </c>
      <c r="R16" s="117" t="str">
        <f>FisaAutoevaluare!I152</f>
        <v>15 unitate/
autor</v>
      </c>
      <c r="S16" s="93">
        <f>FisaAutoevaluare!J152</f>
        <v>0</v>
      </c>
      <c r="T16" s="94">
        <f>FisaAutoevaluare!K152</f>
        <v>0</v>
      </c>
      <c r="U16" s="94">
        <f>FisaAutoevaluare!L152</f>
        <v>0</v>
      </c>
      <c r="V16" s="94">
        <f>FisaAutoevaluare!M152</f>
        <v>0</v>
      </c>
      <c r="W16" s="94">
        <f>FisaAutoevaluare!N152</f>
        <v>0</v>
      </c>
      <c r="Y16" s="92" t="s">
        <v>1858</v>
      </c>
      <c r="Z16" s="95" t="str">
        <f>FisaAutoevaluare!D221</f>
        <v>Organizator de manifestări științifice  (conferinţe şi paneluri) indexate BDI recunoscute în domeniul postului, în ţară sau în străinătate, prezentându-se cadru didactic la Universitatea Spiru Haret.</v>
      </c>
      <c r="AA16" s="117" t="str">
        <f>FisaAutoevaluare!I221</f>
        <v>20/
eveniment</v>
      </c>
      <c r="AB16" s="93">
        <f>FisaAutoevaluare!J221</f>
        <v>0</v>
      </c>
      <c r="AC16" s="94">
        <f>FisaAutoevaluare!K221</f>
        <v>0</v>
      </c>
    </row>
    <row r="17" spans="1:29" x14ac:dyDescent="0.25">
      <c r="A17" s="112" t="s">
        <v>2293</v>
      </c>
      <c r="B17" s="87" t="str">
        <f>FisaAutoevaluare!D14</f>
        <v>Prezența la activitățile didactico-administrative programate/ organizate la nivelul facultății (ședințe, manifestări științifice, instruiri etc., cu semnătură de participare) - obligatoriu</v>
      </c>
      <c r="C17" s="124" t="str">
        <f>FisaAutoevaluare!I14</f>
        <v>max 5</v>
      </c>
      <c r="D17" s="86">
        <f>FisaAutoevaluare!K14</f>
        <v>0</v>
      </c>
      <c r="G17" s="113" t="s">
        <v>2294</v>
      </c>
      <c r="H17" s="89" t="str">
        <f>FisaAutoevaluare!D52</f>
        <v>Elaborare ghiduri de studii. (5 pct/ program de studii nou; 3 pct/ actualizare program de studii existent)</v>
      </c>
      <c r="I17" s="118" t="str">
        <f>FisaAutoevaluare!I52</f>
        <v>5 sau 3/ ghid</v>
      </c>
      <c r="J17" s="90">
        <f>FisaAutoevaluare!J52</f>
        <v>0</v>
      </c>
      <c r="K17" s="91">
        <f>FisaAutoevaluare!K52</f>
        <v>0</v>
      </c>
      <c r="P17" s="92" t="s">
        <v>1822</v>
      </c>
      <c r="Q17" s="95" t="str">
        <f>FisaAutoevaluare!D156</f>
        <v>Articole/ studii/ lucrări de specialitate publicate în reviste/ lucrări de referință/ enciclopedii/ dicționare etc. sau în volumele conferințelor naţionale sau internaţionale, indexate BDI, recunoscute în domeniul postului ocupat (cu ISBN sau ISSN), prezentându-se drept cadru didactic la Universitatea Spiru Haret.</v>
      </c>
      <c r="R17" s="117" t="str">
        <f>FisaAutoevaluare!I156</f>
        <v>10/ unitate/
 autor</v>
      </c>
      <c r="S17" s="93">
        <f>FisaAutoevaluare!J156</f>
        <v>0</v>
      </c>
      <c r="T17" s="94">
        <f>FisaAutoevaluare!K156</f>
        <v>0</v>
      </c>
      <c r="U17" s="94">
        <f>FisaAutoevaluare!L156</f>
        <v>0</v>
      </c>
      <c r="V17" s="94">
        <f>FisaAutoevaluare!M156</f>
        <v>0</v>
      </c>
      <c r="W17" s="94">
        <f>FisaAutoevaluare!N156</f>
        <v>0</v>
      </c>
      <c r="Y17" s="92" t="s">
        <v>1859</v>
      </c>
      <c r="Z17" s="95" t="str">
        <f>FisaAutoevaluare!D222</f>
        <v>Moderator/ keynote speaker, la conferinţe naţionale sau internaţionale, prezentându-se cadru didactic la Universitatea Spiru Haret.</v>
      </c>
      <c r="AA17" s="117" t="str">
        <f>FisaAutoevaluare!I222</f>
        <v>4/
conferință</v>
      </c>
      <c r="AB17" s="93">
        <f>FisaAutoevaluare!J222</f>
        <v>0</v>
      </c>
      <c r="AC17" s="94">
        <f>FisaAutoevaluare!K222</f>
        <v>0</v>
      </c>
    </row>
    <row r="18" spans="1:29" ht="15" customHeight="1" x14ac:dyDescent="0.25">
      <c r="A18" s="86" t="s">
        <v>2295</v>
      </c>
      <c r="B18" s="87" t="str">
        <f>FisaAutoevaluare!D15</f>
        <v>Activităţi de consiliere didactică specifice pentru domeniul postului ocupat - conform Anexa II la Ordinul comun M.E.C.T.S.- M.M.F.P.S. nr. 4469/ 12.06.2012 și nr. 1804/ 03.07.2012, desfăşurate la sediul facultății sau online. 
Activitatea se desfășoară în parteneriat student - profesor pentru atingerea rezultatelor învățării, determinarea continuării și finalizării studiilor și prevenirea abandonului şcolar - obligatoriu
Activitatea (fișă de consiliere/ colecție e-mail-uri, activitate susținută pe forum - listate) se înregistrează în "Registrul jurnal al activităților de consiliere didactică prestate (parteneriat student- profesor)" - care este validat de către directorul departamentului și aprobat de către decanul facultății.</v>
      </c>
      <c r="C18" s="124" t="str">
        <f>FisaAutoevaluare!I15</f>
        <v>0,5/ 
student
consiliat</v>
      </c>
      <c r="D18" s="96">
        <f>FisaAutoevaluare!J15</f>
        <v>0</v>
      </c>
      <c r="E18" s="96">
        <f>FisaAutoevaluare!K15</f>
        <v>0</v>
      </c>
      <c r="G18" s="88" t="s">
        <v>1844</v>
      </c>
      <c r="H18" s="89" t="str">
        <f>FisaAutoevaluare!D55</f>
        <v>Coordonator/ director de program de studii licență/ masterat sau program de formare continuă (postuniversitar, CNFPA, CNFP), coordonator operațional (monitorizarea utilizării tehnologiilor moderne, a metodelor şi a mediilor de învățare centrate pe student de către fiecare cadru didactic titular, coordonarea şi monitorizarea organizării/ desfăşurării programelor de formare continuă, cu respectarea legislaţiei aplicabile în vigoare; coordonarea activității de editare a materialelor didactice).</v>
      </c>
      <c r="I18" s="118" t="str">
        <f>FisaAutoevaluare!I55</f>
        <v>3/ program</v>
      </c>
      <c r="J18" s="90">
        <f>FisaAutoevaluare!J55</f>
        <v>0</v>
      </c>
      <c r="K18" s="91">
        <f>FisaAutoevaluare!K55</f>
        <v>0</v>
      </c>
      <c r="L18" s="91">
        <f>FisaAutoevaluare!L55</f>
        <v>0</v>
      </c>
      <c r="M18" s="91">
        <f>FisaAutoevaluare!M55</f>
        <v>0</v>
      </c>
      <c r="N18" s="91">
        <f>FisaAutoevaluare!N55</f>
        <v>0</v>
      </c>
      <c r="P18" s="92" t="s">
        <v>1823</v>
      </c>
      <c r="Q18" s="95" t="str">
        <f>FisaAutoevaluare!D160</f>
        <v>Articole/ studii/ lucrări de specialitate publicate în reviste/ lucrări de referință/ enciclopedii/ dicționare etc. sau în volumele conferințelor naționale sau internaționale, recunoscute în domeniul postului ocupat, prezentându-se cadru didactic la Universitatea Spiru Haret sau organizate de facultăţile Universităţii Spiru Haret.</v>
      </c>
      <c r="R18" s="117" t="str">
        <f>FisaAutoevaluare!I160</f>
        <v>2/ unitate/  autor</v>
      </c>
      <c r="S18" s="93">
        <f>FisaAutoevaluare!J160</f>
        <v>0</v>
      </c>
      <c r="T18" s="94">
        <f>FisaAutoevaluare!K160</f>
        <v>0</v>
      </c>
      <c r="U18" s="94">
        <f>FisaAutoevaluare!L160</f>
        <v>0</v>
      </c>
      <c r="V18" s="94">
        <f>FisaAutoevaluare!M160</f>
        <v>0</v>
      </c>
      <c r="W18" s="94">
        <f>FisaAutoevaluare!N160</f>
        <v>0</v>
      </c>
      <c r="Y18" s="92" t="s">
        <v>1860</v>
      </c>
      <c r="Z18" s="95" t="str">
        <f>FisaAutoevaluare!D223</f>
        <v>Organizator, la Universitatea Spiru Haret, de manifestări științifice (conferinţe, paneluri, workshop-uri, seminarii, mese rotunde, dezbateri științifice, expoziții, spectacole, concerte, recitaluri etc.) naționale sau internaționale neindexate.</v>
      </c>
      <c r="AA18" s="117" t="str">
        <f>FisaAutoevaluare!I223</f>
        <v>15/
eveniment</v>
      </c>
      <c r="AB18" s="93">
        <f>FisaAutoevaluare!J223</f>
        <v>0</v>
      </c>
      <c r="AC18" s="94">
        <f>FisaAutoevaluare!K223</f>
        <v>0</v>
      </c>
    </row>
    <row r="19" spans="1:29" x14ac:dyDescent="0.25">
      <c r="A19" s="86" t="s">
        <v>2296</v>
      </c>
      <c r="B19" s="87" t="str">
        <f>FisaAutoevaluare!D16</f>
        <v>Activităţi de consultaţii/  tutoriat în context ID/ comunicare cu studenții, pe disciplină predată, la sediul facultății sau online - obligatoriu
Activitățile se desfășoară în parteneriat student - profesor pentru atingerea rezultatelor învățării și creșterea procentului de promovabilitate, inclusiv creșterea încrederii studenţilor faţă de universitate şi de mediul academic.
Activitatea (fișă de consultaţii/ colecție e-mail-uri, activitate susținută pe forum - listate) se înregistrează în "Registrul jurnal al activităților de consultaţii/ tutoriat în context ID/ comunicare cu studenții, prestate (parteneriat student- profesor)" - validat de către directorul departamentului și aprobat de către decanul facultății.</v>
      </c>
      <c r="C19" s="124" t="str">
        <f>FisaAutoevaluare!I16</f>
        <v>0,5/ 
consultaţie
comunicare</v>
      </c>
      <c r="D19" s="96">
        <f>FisaAutoevaluare!J16</f>
        <v>0</v>
      </c>
      <c r="E19" s="96">
        <f>FisaAutoevaluare!K16</f>
        <v>0</v>
      </c>
      <c r="G19" s="88" t="s">
        <v>1845</v>
      </c>
      <c r="H19" s="89" t="str">
        <f>FisaAutoevaluare!D59</f>
        <v>Responsabil/ coordonator de practică de specialitate/ program de studii.</v>
      </c>
      <c r="I19" s="118" t="str">
        <f>FisaAutoevaluare!I59</f>
        <v>3/ program</v>
      </c>
      <c r="J19" s="90">
        <f>FisaAutoevaluare!J59</f>
        <v>0</v>
      </c>
      <c r="K19" s="91">
        <f>FisaAutoevaluare!K59</f>
        <v>0</v>
      </c>
      <c r="L19" s="91">
        <f>FisaAutoevaluare!L59</f>
        <v>0</v>
      </c>
      <c r="M19" s="91">
        <f>FisaAutoevaluare!M59</f>
        <v>0</v>
      </c>
      <c r="N19" s="91">
        <f>FisaAutoevaluare!N59</f>
        <v>0</v>
      </c>
      <c r="P19" s="92" t="s">
        <v>1824</v>
      </c>
      <c r="Q19" s="95" t="str">
        <f>FisaAutoevaluare!D164</f>
        <v>Realizări, brevete invenţii/inovaţii, premii ştiinţifice obţinute la nivel naţional/ internaţional, creaţii artistice tip concert/ spectacol/ concurs (în calitate de compozitor, dirijor, solist, membru în formaţie camerală), membru în jurii internaţionale de specialitate, consemnate în presă şi mijloacele mass-media pentru calitatea şi valoarea lor artistică/ înregistrate pe DVD,  în calitate de cadru didactic la Universitatea Spiru Haret.</v>
      </c>
      <c r="R19" s="117" t="str">
        <f>FisaAutoevaluare!I164</f>
        <v>25/ unitate/ autor</v>
      </c>
      <c r="S19" s="93">
        <f>FisaAutoevaluare!J164</f>
        <v>0</v>
      </c>
      <c r="T19" s="94">
        <f>FisaAutoevaluare!K164</f>
        <v>0</v>
      </c>
      <c r="U19" s="94">
        <f>FisaAutoevaluare!L164</f>
        <v>0</v>
      </c>
      <c r="V19" s="94">
        <f>FisaAutoevaluare!M164</f>
        <v>0</v>
      </c>
      <c r="W19" s="94">
        <f>FisaAutoevaluare!N164</f>
        <v>0</v>
      </c>
      <c r="Y19" s="92" t="s">
        <v>1861</v>
      </c>
      <c r="Z19" s="95" t="str">
        <f>FisaAutoevaluare!D224</f>
        <v>Organizarea și îndrumarea de sesiuni științifice studențești/ simpozioane/ conferințe/ mese rotunde/ cercuri ştiinţifice studenţeşti/ concerte studenţeşti/ spectacole studenţeşti, care au ca rezultat publicații în buletine științifice cu ISBN/ ISSN sau în volume dedicate activității organizate în cadrul facultății.</v>
      </c>
      <c r="AA19" s="117" t="str">
        <f>FisaAutoevaluare!I224</f>
        <v>10/
eveniment</v>
      </c>
      <c r="AB19" s="93">
        <f>FisaAutoevaluare!J224</f>
        <v>0</v>
      </c>
      <c r="AC19" s="94">
        <f>FisaAutoevaluare!K224</f>
        <v>0</v>
      </c>
    </row>
    <row r="20" spans="1:29" x14ac:dyDescent="0.25">
      <c r="G20" s="88" t="s">
        <v>1846</v>
      </c>
      <c r="H20" s="89" t="str">
        <f>FisaAutoevaluare!D63</f>
        <v>Îndrumător/ tutore de an.</v>
      </c>
      <c r="I20" s="116">
        <f>FisaAutoevaluare!I63</f>
        <v>3</v>
      </c>
      <c r="J20" s="90">
        <f>FisaAutoevaluare!J63</f>
        <v>0</v>
      </c>
      <c r="K20" s="91">
        <f>FisaAutoevaluare!K63</f>
        <v>0</v>
      </c>
      <c r="L20" s="91">
        <f>FisaAutoevaluare!L63</f>
        <v>0</v>
      </c>
      <c r="M20" s="91">
        <f>FisaAutoevaluare!M63</f>
        <v>0</v>
      </c>
      <c r="N20" s="91">
        <f>FisaAutoevaluare!N63</f>
        <v>0</v>
      </c>
      <c r="P20" s="92" t="s">
        <v>1825</v>
      </c>
      <c r="Q20" s="95" t="str">
        <f>FisaAutoevaluare!D168</f>
        <v>Realizări/ creaţii artistice- recital în calitate de compozitor, solist, membru în jurii de specialitate naţionale, consemnate în presă şi mijloacele mass- media pentru calitatea şi valoarea lor artistică/ înregistrate pe DVD, în calitate de cadru didactic la Universitatea Spiru Haret</v>
      </c>
      <c r="R20" s="117" t="str">
        <f>FisaAutoevaluare!I168</f>
        <v>15/
unitate/ autor</v>
      </c>
      <c r="S20" s="93">
        <f>FisaAutoevaluare!J168</f>
        <v>0</v>
      </c>
      <c r="T20" s="94">
        <f>FisaAutoevaluare!K168</f>
        <v>0</v>
      </c>
      <c r="U20" s="94">
        <f>FisaAutoevaluare!L168</f>
        <v>0</v>
      </c>
      <c r="V20" s="94">
        <f>FisaAutoevaluare!M168</f>
        <v>0</v>
      </c>
      <c r="W20" s="94">
        <f>FisaAutoevaluare!N168</f>
        <v>0</v>
      </c>
      <c r="Y20" s="92" t="s">
        <v>1862</v>
      </c>
      <c r="Z20" s="95" t="str">
        <f>FisaAutoevaluare!D225</f>
        <v>Participarea, din partea Universităţii Spiru Haret, în calitate de "Visiting Professor", la universităţi din străinătate. Participarea, din partea Universităţii Spiru Haret, pe bază de invitaţie, la conferinţe/ prelegeri/ cursuri desfăşurate la alte universităţi. Participarea, din partea Universităţii Spiru Haret, la burse de studii/ cercetare/ documentare.</v>
      </c>
      <c r="AA20" s="117" t="str">
        <f>FisaAutoevaluare!I225</f>
        <v>10/ participare</v>
      </c>
      <c r="AB20" s="93">
        <f>FisaAutoevaluare!J225</f>
        <v>0</v>
      </c>
      <c r="AC20" s="94">
        <f>FisaAutoevaluare!K225</f>
        <v>0</v>
      </c>
    </row>
    <row r="21" spans="1:29" x14ac:dyDescent="0.25">
      <c r="A21" s="663" t="s">
        <v>2297</v>
      </c>
      <c r="B21" s="663"/>
      <c r="C21" s="663"/>
      <c r="D21" s="663"/>
      <c r="E21" s="663"/>
      <c r="G21" s="88" t="s">
        <v>1847</v>
      </c>
      <c r="H21" s="89" t="str">
        <f>FisaAutoevaluare!D67</f>
        <v>Responsabil pentru actualizarea secțiunii web a site-ului facultății (inclusiv în limbi străine) (1/ facultate).</v>
      </c>
      <c r="I21" s="116">
        <f>FisaAutoevaluare!I67</f>
        <v>10</v>
      </c>
      <c r="J21" s="90">
        <f>FisaAutoevaluare!J67</f>
        <v>0</v>
      </c>
      <c r="K21" s="91">
        <f>FisaAutoevaluare!K67</f>
        <v>0</v>
      </c>
      <c r="P21" s="92" t="s">
        <v>1826</v>
      </c>
      <c r="Q21" s="95" t="str">
        <f>FisaAutoevaluare!D172</f>
        <v>Realizări/ creaţii artistice- spectacol, în calitate de compozitor, dirijor, solist, consemnate în presă şi mijloacele mass- media pentru calitatea şi valoarea lor artistică/ înregistrate pe DVD, în calitate de cadru didactic la Universitatea Spiru Haret.</v>
      </c>
      <c r="R21" s="117" t="str">
        <f>FisaAutoevaluare!I172</f>
        <v>10/
unitate/ autor</v>
      </c>
      <c r="S21" s="93">
        <f>FisaAutoevaluare!J172</f>
        <v>0</v>
      </c>
      <c r="T21" s="94">
        <f>FisaAutoevaluare!K172</f>
        <v>0</v>
      </c>
      <c r="U21" s="94">
        <f>FisaAutoevaluare!L172</f>
        <v>0</v>
      </c>
      <c r="V21" s="94">
        <f>FisaAutoevaluare!M172</f>
        <v>0</v>
      </c>
      <c r="W21" s="94">
        <f>FisaAutoevaluare!N172</f>
        <v>0</v>
      </c>
      <c r="Y21" s="92" t="s">
        <v>1863</v>
      </c>
      <c r="Z21" s="95" t="str">
        <f>FisaAutoevaluare!D226</f>
        <v>Perfecţionarea metodelor de predare şi învăţare prin participarea la programe de schimb de cadre didactice de tip Socrates, Mobilități ERASMUS etc.</v>
      </c>
      <c r="AA21" s="117" t="str">
        <f>FisaAutoevaluare!I226</f>
        <v>5/ participare</v>
      </c>
      <c r="AB21" s="93">
        <f>FisaAutoevaluare!J226</f>
        <v>0</v>
      </c>
      <c r="AC21" s="94">
        <f>FisaAutoevaluare!K226</f>
        <v>0</v>
      </c>
    </row>
    <row r="22" spans="1:29" ht="15" customHeight="1" x14ac:dyDescent="0.25">
      <c r="A22" s="98" t="s">
        <v>2283</v>
      </c>
      <c r="B22" s="98" t="s">
        <v>2284</v>
      </c>
      <c r="C22" s="122" t="s">
        <v>2376</v>
      </c>
      <c r="D22" s="127" t="s">
        <v>2285</v>
      </c>
      <c r="E22" s="98" t="s">
        <v>2298</v>
      </c>
      <c r="G22" s="88" t="s">
        <v>1808</v>
      </c>
      <c r="H22" s="89" t="str">
        <f>FisaAutoevaluare!D71</f>
        <v>Responsabil cu actualizarea/ configurarea testelor pe platforma e-learning pentru facultate (1/ program de studiu/ sesiune de examene/ licență/ disertație/ admitere).</v>
      </c>
      <c r="I22" s="118" t="str">
        <f>FisaAutoevaluare!I71</f>
        <v>10/ sesiune</v>
      </c>
      <c r="J22" s="90">
        <f>FisaAutoevaluare!J71</f>
        <v>0</v>
      </c>
      <c r="K22" s="91">
        <f>FisaAutoevaluare!K71</f>
        <v>0</v>
      </c>
      <c r="L22" s="91">
        <f>FisaAutoevaluare!L71</f>
        <v>0</v>
      </c>
      <c r="M22" s="91">
        <f>FisaAutoevaluare!M71</f>
        <v>0</v>
      </c>
      <c r="N22" s="91">
        <f>FisaAutoevaluare!N71</f>
        <v>0</v>
      </c>
      <c r="P22" s="92" t="s">
        <v>1827</v>
      </c>
      <c r="Q22" s="95" t="str">
        <f>FisaAutoevaluare!D176</f>
        <v>Cărți de specialitate/ tratate/ monografii etc. în domeniul postului ocupat, publicate în străinătate, la edituri de prestigiu, ca unic autor sau în colectiv, înregistrate pe DVD, în calitate de cadru didactic la Universitatea Spiru Haret.</v>
      </c>
      <c r="R22" s="117" t="str">
        <f>FisaAutoevaluare!I176</f>
        <v>25/ unitate/ autor</v>
      </c>
      <c r="S22" s="93">
        <f>FisaAutoevaluare!J176</f>
        <v>0</v>
      </c>
      <c r="T22" s="94">
        <f>FisaAutoevaluare!K176</f>
        <v>0</v>
      </c>
      <c r="U22" s="94">
        <f>FisaAutoevaluare!L176</f>
        <v>0</v>
      </c>
      <c r="V22" s="94">
        <f>FisaAutoevaluare!M176</f>
        <v>0</v>
      </c>
      <c r="W22" s="94">
        <f>FisaAutoevaluare!N176</f>
        <v>0</v>
      </c>
      <c r="Y22" s="92" t="s">
        <v>1864</v>
      </c>
      <c r="Z22" s="95" t="str">
        <f>FisaAutoevaluare!D227</f>
        <v>Recenzor/ referent/ prefaţator științific pentru reviste sau manifestări științifice, indexate ISI, având afilierea instituțională la Universitatea Spiru Haret.</v>
      </c>
      <c r="AA22" s="117" t="str">
        <f>FisaAutoevaluare!I227</f>
        <v>3/ unitate</v>
      </c>
      <c r="AB22" s="93">
        <f>FisaAutoevaluare!J227</f>
        <v>0</v>
      </c>
      <c r="AC22" s="94">
        <f>FisaAutoevaluare!K227</f>
        <v>0</v>
      </c>
    </row>
    <row r="23" spans="1:29" x14ac:dyDescent="0.25">
      <c r="A23" s="99" t="s">
        <v>1880</v>
      </c>
      <c r="B23" s="100" t="str">
        <f>FisaAutoevaluare!D254</f>
        <v>Membru al consiliului facultăţii.</v>
      </c>
      <c r="C23" s="123">
        <f>FisaAutoevaluare!I254</f>
        <v>1</v>
      </c>
      <c r="D23" s="114">
        <f>FisaAutoevaluare!J254</f>
        <v>0</v>
      </c>
      <c r="E23" s="115">
        <f>FisaAutoevaluare!K254</f>
        <v>0</v>
      </c>
      <c r="G23" s="88" t="s">
        <v>1809</v>
      </c>
      <c r="H23" s="89" t="str">
        <f>FisaAutoevaluare!D75</f>
        <v>Alte activități didactice auxiliare relevante organizate/ desfășurate cu acordul conducerii facultății și activități administrative reprezentative desfasurate la nivel de facultate, pe baza de programare (elaborare materiale de promovare programe de studii, realizare orare, programare examene în sesiuni de evaluare, permanenta admitere, gestionare relație cu absolvenții - alumni, gestionare relație cu angajatorii, administrare comunicare platforme media - Facebook etc,  acțiuni relevante de promovare pentru admitere, permanență facultate pe an universitar etc.)</v>
      </c>
      <c r="I23" s="118" t="str">
        <f>FisaAutoevaluare!I75</f>
        <v>10/ activitate</v>
      </c>
      <c r="J23" s="90">
        <f>FisaAutoevaluare!J75</f>
        <v>0</v>
      </c>
      <c r="K23" s="91">
        <f>FisaAutoevaluare!K75</f>
        <v>0</v>
      </c>
      <c r="L23" s="91">
        <f>FisaAutoevaluare!L75</f>
        <v>0</v>
      </c>
      <c r="M23" s="91">
        <f>FisaAutoevaluare!M75</f>
        <v>0</v>
      </c>
      <c r="N23" s="91">
        <f>FisaAutoevaluare!N75</f>
        <v>0</v>
      </c>
      <c r="P23" s="92" t="s">
        <v>1828</v>
      </c>
      <c r="Q23" s="95" t="str">
        <f>FisaAutoevaluare!D180</f>
        <v>Cărți de specialitate/ tratate/ monografii etc. în domeniul postului ocupat, publicate în țară, la edituri recunoscute ca unic autor sau în colectiv, inclusiv la Editura Fundaţiei România de Mâine, în calitate de cadru didactic la Universitatea Spiru Haret.</v>
      </c>
      <c r="R23" s="117" t="str">
        <f>FisaAutoevaluare!I180</f>
        <v>15/ unitate/ autor</v>
      </c>
      <c r="S23" s="93">
        <f>FisaAutoevaluare!J180</f>
        <v>0</v>
      </c>
      <c r="T23" s="94">
        <f>FisaAutoevaluare!K180</f>
        <v>0</v>
      </c>
      <c r="U23" s="94">
        <f>FisaAutoevaluare!L180</f>
        <v>0</v>
      </c>
      <c r="V23" s="94">
        <f>FisaAutoevaluare!M180</f>
        <v>0</v>
      </c>
      <c r="W23" s="94">
        <f>FisaAutoevaluare!N180</f>
        <v>0</v>
      </c>
      <c r="Y23" s="92" t="s">
        <v>1865</v>
      </c>
      <c r="Z23" s="95" t="str">
        <f>FisaAutoevaluare!D228</f>
        <v>Recenzor/ referent/ prefaţator științific pentru reviste sau manifestări științifice, indexate BDI recunoscute în domeniul postului, având afilierea instituțională la Universitatea Spiru Haret.</v>
      </c>
      <c r="AA23" s="117" t="str">
        <f>FisaAutoevaluare!I228</f>
        <v>2/ unitate</v>
      </c>
      <c r="AB23" s="93">
        <f>FisaAutoevaluare!J228</f>
        <v>0</v>
      </c>
      <c r="AC23" s="94">
        <f>FisaAutoevaluare!K228</f>
        <v>0</v>
      </c>
    </row>
    <row r="24" spans="1:29" x14ac:dyDescent="0.25">
      <c r="A24" s="99" t="s">
        <v>1881</v>
      </c>
      <c r="B24" s="100" t="str">
        <f>FisaAutoevaluare!D255</f>
        <v>Membru al consiliului departamentului din facultate.</v>
      </c>
      <c r="C24" s="123">
        <f>FisaAutoevaluare!I255</f>
        <v>1</v>
      </c>
      <c r="D24" s="114">
        <f>FisaAutoevaluare!J255</f>
        <v>0</v>
      </c>
      <c r="E24" s="115">
        <f>FisaAutoevaluare!K255</f>
        <v>0</v>
      </c>
      <c r="G24" s="88" t="s">
        <v>1810</v>
      </c>
      <c r="H24" s="89" t="str">
        <f>FisaAutoevaluare!D79</f>
        <v>Alte activități cu caracter permanent programate la nivel de facultate (programări aprobate de conducere) - obligatoriu</v>
      </c>
      <c r="I24" s="116">
        <f>FisaAutoevaluare!I79</f>
        <v>0</v>
      </c>
      <c r="J24" s="90">
        <f>FisaAutoevaluare!J79</f>
        <v>0</v>
      </c>
      <c r="K24" s="91">
        <f>FisaAutoevaluare!K79</f>
        <v>0</v>
      </c>
      <c r="L24" s="91">
        <f>FisaAutoevaluare!L79</f>
        <v>0</v>
      </c>
      <c r="M24" s="91">
        <f>FisaAutoevaluare!M79</f>
        <v>0</v>
      </c>
      <c r="N24" s="91">
        <f>FisaAutoevaluare!N79</f>
        <v>0</v>
      </c>
      <c r="P24" s="92" t="s">
        <v>1835</v>
      </c>
      <c r="Q24" s="95" t="str">
        <f>FisaAutoevaluare!D186</f>
        <v>Coordonator cărți de specialitate publicate la edituri de prestigiu sau la edituri recunoscute în domeniul postului ocupat,  inclusiv la Editura Fundaţiei România de Mâine, în parteneriat cu Universitatea Spiru Haret.</v>
      </c>
      <c r="R24" s="117" t="str">
        <f>FisaAutoevaluare!I186</f>
        <v>5/ unitate/ autor</v>
      </c>
      <c r="S24" s="93">
        <f>FisaAutoevaluare!J186</f>
        <v>0</v>
      </c>
      <c r="T24" s="94">
        <f>FisaAutoevaluare!K186</f>
        <v>0</v>
      </c>
      <c r="U24" s="94">
        <f>FisaAutoevaluare!L186</f>
        <v>0</v>
      </c>
      <c r="V24" s="94">
        <f>FisaAutoevaluare!M186</f>
        <v>0</v>
      </c>
      <c r="W24" s="94">
        <f>FisaAutoevaluare!N186</f>
        <v>0</v>
      </c>
      <c r="Y24" s="92" t="s">
        <v>1866</v>
      </c>
      <c r="Z24" s="95" t="str">
        <f>FisaAutoevaluare!D229</f>
        <v>Recenzor/ referent/ prefaţator științific pentru reviste sau manifestări științifice, neindexate, având afilierea instituțională la Universitatea Spiru Haret.</v>
      </c>
      <c r="AA24" s="117" t="str">
        <f>FisaAutoevaluare!I229</f>
        <v>1/ unitate</v>
      </c>
      <c r="AB24" s="93">
        <f>FisaAutoevaluare!J229</f>
        <v>0</v>
      </c>
      <c r="AC24" s="94">
        <f>FisaAutoevaluare!K229</f>
        <v>0</v>
      </c>
    </row>
    <row r="25" spans="1:29" x14ac:dyDescent="0.25">
      <c r="A25" s="99" t="s">
        <v>1882</v>
      </c>
      <c r="B25" s="100" t="str">
        <f>FisaAutoevaluare!D256</f>
        <v>Membru al comisiei de calitate - CEAC/ audit - CAIC la nivel de facultate. Membru în alte comisii/ structuri constituite la nivel de facultate/ universitate (responsabil centru ProBusiness -SAS pe facultate etc.).</v>
      </c>
      <c r="C25" s="123">
        <f>FisaAutoevaluare!I256</f>
        <v>1</v>
      </c>
      <c r="D25" s="114">
        <f>FisaAutoevaluare!J256</f>
        <v>0</v>
      </c>
      <c r="E25" s="115">
        <f>FisaAutoevaluare!K256</f>
        <v>0</v>
      </c>
      <c r="G25" s="88" t="s">
        <v>1811</v>
      </c>
      <c r="H25" s="89" t="str">
        <f>FisaAutoevaluare!D84</f>
        <v>Membru al comisiilor de admitere.</v>
      </c>
      <c r="I25" s="118" t="str">
        <f>FisaAutoevaluare!I84</f>
        <v>1/ participare</v>
      </c>
      <c r="J25" s="90">
        <f>FisaAutoevaluare!J84</f>
        <v>0</v>
      </c>
      <c r="K25" s="91">
        <f>FisaAutoevaluare!K84</f>
        <v>0</v>
      </c>
      <c r="L25" s="91">
        <f>FisaAutoevaluare!L84</f>
        <v>0</v>
      </c>
      <c r="M25" s="91">
        <f>FisaAutoevaluare!M84</f>
        <v>0</v>
      </c>
      <c r="N25" s="91">
        <f>FisaAutoevaluare!N84</f>
        <v>0</v>
      </c>
      <c r="P25" s="92" t="s">
        <v>1834</v>
      </c>
      <c r="Q25" s="95" t="str">
        <f>FisaAutoevaluare!D190</f>
        <v>Studii/ capitole în cărți de specialitate/ tratate/ monografii etc. în domeniul postului ocupat, publicate în străinătate, la edituri de prestigiu, în calitate de cadru didactic la Universitatea Spiru Haret.</v>
      </c>
      <c r="R25" s="117" t="str">
        <f>FisaAutoevaluare!I190</f>
        <v>15/ unitate/ autor</v>
      </c>
      <c r="S25" s="93">
        <f>FisaAutoevaluare!J190</f>
        <v>0</v>
      </c>
      <c r="T25" s="94">
        <f>FisaAutoevaluare!K190</f>
        <v>0</v>
      </c>
      <c r="U25" s="94">
        <f>FisaAutoevaluare!L190</f>
        <v>0</v>
      </c>
      <c r="V25" s="94">
        <f>FisaAutoevaluare!M190</f>
        <v>0</v>
      </c>
      <c r="W25" s="94">
        <f>FisaAutoevaluare!N190</f>
        <v>0</v>
      </c>
      <c r="Y25" s="92" t="s">
        <v>1867</v>
      </c>
      <c r="Z25" s="95" t="str">
        <f>FisaAutoevaluare!D230</f>
        <v>Activități în domeniul  de cercetării științifice desfășurate la nivel de facultate/ universitate  (director Centru de cercetare, coordonator/ responsabil Erasmus,  elaborare documentație acreditare/ reacreditare HR etc.)</v>
      </c>
      <c r="AA25" s="117">
        <f>FisaAutoevaluare!I230</f>
        <v>15</v>
      </c>
      <c r="AB25" s="93">
        <f>FisaAutoevaluare!J230</f>
        <v>0</v>
      </c>
      <c r="AC25" s="94">
        <f>FisaAutoevaluare!K230</f>
        <v>0</v>
      </c>
    </row>
    <row r="26" spans="1:29" ht="15" customHeight="1" x14ac:dyDescent="0.25">
      <c r="A26" s="99" t="s">
        <v>1883</v>
      </c>
      <c r="B26" s="100" t="str">
        <f>FisaAutoevaluare!D257</f>
        <v>Membru al senatului universitar/ alte comisii/ structuri constituite la nivel de universitate.</v>
      </c>
      <c r="C26" s="123">
        <f>FisaAutoevaluare!I257</f>
        <v>1</v>
      </c>
      <c r="D26" s="114">
        <f>FisaAutoevaluare!J257</f>
        <v>0</v>
      </c>
      <c r="E26" s="115">
        <f>FisaAutoevaluare!K257</f>
        <v>0</v>
      </c>
      <c r="G26" s="88" t="s">
        <v>1812</v>
      </c>
      <c r="H26" s="89" t="str">
        <f>FisaAutoevaluare!D88</f>
        <v>Membru al comisiilor de licenţă/ disertație/ contestații.</v>
      </c>
      <c r="I26" s="118" t="str">
        <f>FisaAutoevaluare!I88</f>
        <v>1/ participare</v>
      </c>
      <c r="J26" s="90">
        <f>FisaAutoevaluare!J88</f>
        <v>0</v>
      </c>
      <c r="K26" s="91">
        <f>FisaAutoevaluare!K88</f>
        <v>0</v>
      </c>
      <c r="L26" s="91">
        <f>FisaAutoevaluare!L88</f>
        <v>0</v>
      </c>
      <c r="M26" s="91">
        <f>FisaAutoevaluare!M88</f>
        <v>0</v>
      </c>
      <c r="N26" s="91">
        <f>FisaAutoevaluare!N88</f>
        <v>0</v>
      </c>
      <c r="P26" s="92" t="s">
        <v>1833</v>
      </c>
      <c r="Q26" s="95" t="str">
        <f>FisaAutoevaluare!D194</f>
        <v>Studii/ capitole în cărți de specialitate/ tratate/ monografii etc. în domeniul postului ocupat, publicate la edituri recunoscute în domeniul postului ocupat, inclusiv la Editura Fundaţiei România de Mâine, în calitate de cadru didactic la Universitatea Spiru Haret.</v>
      </c>
      <c r="R26" s="117" t="str">
        <f>FisaAutoevaluare!I194</f>
        <v>10/ unitate/  autor</v>
      </c>
      <c r="S26" s="93">
        <f>FisaAutoevaluare!J194</f>
        <v>0</v>
      </c>
      <c r="T26" s="94">
        <f>FisaAutoevaluare!K194</f>
        <v>0</v>
      </c>
      <c r="U26" s="94">
        <f>FisaAutoevaluare!L194</f>
        <v>0</v>
      </c>
      <c r="V26" s="94">
        <f>FisaAutoevaluare!M194</f>
        <v>0</v>
      </c>
      <c r="W26" s="94">
        <f>FisaAutoevaluare!N194</f>
        <v>0</v>
      </c>
      <c r="Y26" s="92" t="s">
        <v>1868</v>
      </c>
      <c r="Z26" s="95" t="str">
        <f>FisaAutoevaluare!D232</f>
        <v>Membru în echipa de scriere a unui proiect internațional, finanţat cu peste 100.000 Euro, Universitatea Spiru Haret fiind solicitant sau partener. Pentru proiecte nefinanţate se acordă jumătate din punctaj.</v>
      </c>
      <c r="AA26" s="117" t="str">
        <f>FisaAutoevaluare!I232</f>
        <v>50/
proiect</v>
      </c>
      <c r="AB26" s="93">
        <f>FisaAutoevaluare!J232</f>
        <v>0</v>
      </c>
      <c r="AC26" s="94">
        <f>FisaAutoevaluare!K232</f>
        <v>0</v>
      </c>
    </row>
    <row r="27" spans="1:29" x14ac:dyDescent="0.25">
      <c r="A27" s="99" t="s">
        <v>1884</v>
      </c>
      <c r="B27" s="100" t="str">
        <f>FisaAutoevaluare!D258</f>
        <v>Președinte/ membru în comisiile pentru ocuparea posturilor didactice în învățământul superior la Universitatea Spiru Haret.</v>
      </c>
      <c r="C27" s="123" t="str">
        <f>FisaAutoevaluare!I258</f>
        <v>1/ comisie</v>
      </c>
      <c r="D27" s="114">
        <f>FisaAutoevaluare!J258</f>
        <v>0</v>
      </c>
      <c r="E27" s="115">
        <f>FisaAutoevaluare!K258</f>
        <v>0</v>
      </c>
      <c r="G27" s="88" t="s">
        <v>1813</v>
      </c>
      <c r="H27" s="89" t="str">
        <f>FisaAutoevaluare!D92</f>
        <v>Membru al comisiilor de absolvire postuniversitar, CNFP și/ sau CNFPA/ echivalare studii şi alte comisii de evaluare.</v>
      </c>
      <c r="I27" s="118" t="str">
        <f>FisaAutoevaluare!I92</f>
        <v>1/ participare</v>
      </c>
      <c r="J27" s="90">
        <f>FisaAutoevaluare!J92</f>
        <v>0</v>
      </c>
      <c r="K27" s="91">
        <f>FisaAutoevaluare!K92</f>
        <v>0</v>
      </c>
      <c r="L27" s="91">
        <f>FisaAutoevaluare!L92</f>
        <v>0</v>
      </c>
      <c r="M27" s="91">
        <f>FisaAutoevaluare!M92</f>
        <v>0</v>
      </c>
      <c r="N27" s="91">
        <f>FisaAutoevaluare!N92</f>
        <v>0</v>
      </c>
      <c r="P27" s="92" t="s">
        <v>1832</v>
      </c>
      <c r="Q27" s="95" t="str">
        <f>FisaAutoevaluare!D198</f>
        <v>Citări ale publicațiilor cadrului didactic în reviste de specialitate sau în volumele conferințelor indexate ISI, în calitate de cadru didactic la Universitatea Spiru Haret.</v>
      </c>
      <c r="R27" s="117" t="str">
        <f>FisaAutoevaluare!I198</f>
        <v>5/ unitate/ autor</v>
      </c>
      <c r="S27" s="93">
        <f>FisaAutoevaluare!J198</f>
        <v>0</v>
      </c>
      <c r="T27" s="94">
        <f>FisaAutoevaluare!K198</f>
        <v>0</v>
      </c>
      <c r="U27" s="94">
        <f>FisaAutoevaluare!L198</f>
        <v>0</v>
      </c>
      <c r="V27" s="94">
        <f>FisaAutoevaluare!M198</f>
        <v>0</v>
      </c>
      <c r="W27" s="94">
        <f>FisaAutoevaluare!N198</f>
        <v>0</v>
      </c>
      <c r="Y27" s="92" t="s">
        <v>1869</v>
      </c>
      <c r="Z27" s="95" t="str">
        <f>FisaAutoevaluare!D233</f>
        <v>Membru în echipa de scriere a unui proiect internațional, finanţat cu până la 100.000 Euro, Universitatea Spiru Haret fiind solicitant sau partener. Pentru proiecte nefinanţate se acordă jumătate din punctaj.</v>
      </c>
      <c r="AA27" s="117" t="str">
        <f>FisaAutoevaluare!I233</f>
        <v>40/
proiect</v>
      </c>
      <c r="AB27" s="93">
        <f>FisaAutoevaluare!J233</f>
        <v>0</v>
      </c>
      <c r="AC27" s="94">
        <f>FisaAutoevaluare!K233</f>
        <v>0</v>
      </c>
    </row>
    <row r="28" spans="1:29" x14ac:dyDescent="0.25">
      <c r="A28" s="111" t="s">
        <v>1885</v>
      </c>
      <c r="B28" s="100" t="str">
        <f>FisaAutoevaluare!D259</f>
        <v>Participare la activitati administrative desfasurate la nivel de facultate, pe baza de programare  (obligatoriu   activitati administrative reprezentative pentru facultate: elaborare orare, programare examene în sesiuni de evaluare, gestionare relație cu absolvenții - alumni, gestionare relație cu angajatorii, administrare comunicare platforme media (Facebook etc),  acțiuni relevante de promovare pentru admitere, permanență facultate pe an universitar etc )</v>
      </c>
      <c r="C28" s="123" t="str">
        <f>FisaAutoevaluare!I259</f>
        <v>5/ activitate</v>
      </c>
      <c r="D28" s="114">
        <f>FisaAutoevaluare!J259</f>
        <v>0</v>
      </c>
      <c r="E28" s="115">
        <f>FisaAutoevaluare!K259</f>
        <v>0</v>
      </c>
      <c r="G28" s="88" t="s">
        <v>1848</v>
      </c>
      <c r="H28" s="89" t="str">
        <f>FisaAutoevaluare!D96</f>
        <v>Membru al echipei de întocmire a dosarului de autoevaluare a programelor de studii universitare de licență/ masterat/ instituțional pt. autorizare/ reacreditare/ reevaluare.</v>
      </c>
      <c r="I28" s="118" t="str">
        <f>FisaAutoevaluare!I96</f>
        <v>10/
dosar</v>
      </c>
      <c r="J28" s="90">
        <f>FisaAutoevaluare!J96</f>
        <v>0</v>
      </c>
      <c r="K28" s="91">
        <f>FisaAutoevaluare!K96</f>
        <v>0</v>
      </c>
      <c r="L28" s="91">
        <f>FisaAutoevaluare!L96</f>
        <v>0</v>
      </c>
      <c r="M28" s="91">
        <f>FisaAutoevaluare!M96</f>
        <v>0</v>
      </c>
      <c r="N28" s="91">
        <f>FisaAutoevaluare!N96</f>
        <v>0</v>
      </c>
      <c r="P28" s="92" t="s">
        <v>1831</v>
      </c>
      <c r="Q28" s="95" t="str">
        <f>FisaAutoevaluare!D202</f>
        <v>Citări ale publicațiilor cadrului didactic în reviste de specialitate sau în volumele conferințelor indexate BDI recunoscute în domeniul postului, în calitate de cadru didactic la Universitatea Spiru Haret.</v>
      </c>
      <c r="R28" s="117" t="str">
        <f>FisaAutoevaluare!I202</f>
        <v>3/ unitate/  autor</v>
      </c>
      <c r="S28" s="93">
        <f>FisaAutoevaluare!J202</f>
        <v>0</v>
      </c>
      <c r="T28" s="94">
        <f>FisaAutoevaluare!K202</f>
        <v>0</v>
      </c>
      <c r="U28" s="94">
        <f>FisaAutoevaluare!L202</f>
        <v>0</v>
      </c>
      <c r="V28" s="94">
        <f>FisaAutoevaluare!M202</f>
        <v>0</v>
      </c>
      <c r="W28" s="94">
        <f>FisaAutoevaluare!N202</f>
        <v>0</v>
      </c>
      <c r="Y28" s="92" t="s">
        <v>1870</v>
      </c>
      <c r="Z28" s="95" t="str">
        <f>FisaAutoevaluare!D234</f>
        <v>Membru în echipa de scriere a unui proiect național, finanţat cu peste 100.000 lei, Universitatea Spiru Haret fiind solicitant sau partener. Pentru proiecte nefinanţate se acordă jumătate din punctaj.</v>
      </c>
      <c r="AA28" s="117" t="str">
        <f>FisaAutoevaluare!I234</f>
        <v>40/
proiect</v>
      </c>
      <c r="AB28" s="93">
        <f>FisaAutoevaluare!J234</f>
        <v>0</v>
      </c>
      <c r="AC28" s="94">
        <f>FisaAutoevaluare!K234</f>
        <v>0</v>
      </c>
    </row>
    <row r="29" spans="1:29" x14ac:dyDescent="0.25">
      <c r="A29" s="99" t="s">
        <v>1886</v>
      </c>
      <c r="B29" s="100" t="str">
        <f>FisaAutoevaluare!D260</f>
        <v>Coordonator de doctorat/ membru în comisii de doctorat.</v>
      </c>
      <c r="C29" s="123">
        <f>FisaAutoevaluare!I260</f>
        <v>1</v>
      </c>
      <c r="D29" s="114">
        <f>FisaAutoevaluare!J260</f>
        <v>0</v>
      </c>
      <c r="E29" s="115">
        <f>FisaAutoevaluare!K260</f>
        <v>0</v>
      </c>
      <c r="G29" s="88" t="s">
        <v>1849</v>
      </c>
      <c r="H29" s="89" t="str">
        <f>FisaAutoevaluare!D100</f>
        <v>Membru al echipei de întocmire a dosarului de acreditare/ autorizare de către MEN/ ANC a programelor postuniversitare, CNFP sau CNFPA.</v>
      </c>
      <c r="I29" s="118" t="str">
        <f>FisaAutoevaluare!I100</f>
        <v>1/
dosar</v>
      </c>
      <c r="J29" s="90">
        <f>FisaAutoevaluare!J100</f>
        <v>0</v>
      </c>
      <c r="K29" s="91">
        <f>FisaAutoevaluare!K100</f>
        <v>0</v>
      </c>
      <c r="L29" s="91">
        <f>FisaAutoevaluare!L100</f>
        <v>0</v>
      </c>
      <c r="M29" s="91">
        <f>FisaAutoevaluare!M100</f>
        <v>0</v>
      </c>
      <c r="N29" s="91">
        <f>FisaAutoevaluare!N100</f>
        <v>0</v>
      </c>
      <c r="P29" s="92" t="s">
        <v>1830</v>
      </c>
      <c r="Q29" s="95" t="str">
        <f>FisaAutoevaluare!D206</f>
        <v>Citări ale publicațiilor cadrului didactic în cărți de specialitate sau în volume colective, publicate în strănătate,  în calitate de cadru didactic la Universitatea Spiru Haret.</v>
      </c>
      <c r="R29" s="117" t="str">
        <f>FisaAutoevaluare!I206</f>
        <v>3/ unitate/  autor</v>
      </c>
      <c r="S29" s="93">
        <f>FisaAutoevaluare!J206</f>
        <v>0</v>
      </c>
      <c r="T29" s="94">
        <f>FisaAutoevaluare!K206</f>
        <v>0</v>
      </c>
      <c r="U29" s="94">
        <f>FisaAutoevaluare!L206</f>
        <v>0</v>
      </c>
      <c r="V29" s="94">
        <f>FisaAutoevaluare!M206</f>
        <v>0</v>
      </c>
      <c r="W29" s="94">
        <f>FisaAutoevaluare!N206</f>
        <v>0</v>
      </c>
      <c r="Y29" s="92" t="s">
        <v>1871</v>
      </c>
      <c r="Z29" s="95" t="str">
        <f>FisaAutoevaluare!D235</f>
        <v>Membru în echipa de scriere a unui proiect național, finanţat cu până la 100.000 lei, Universitatea Spiru Haret fiind solicitant sau partener. Pentru proiecte nefinanţate se acordă jumătate din punctaj.</v>
      </c>
      <c r="AA29" s="117" t="str">
        <f>FisaAutoevaluare!I235</f>
        <v>20/
proiect</v>
      </c>
      <c r="AB29" s="93">
        <f>FisaAutoevaluare!J235</f>
        <v>0</v>
      </c>
      <c r="AC29" s="94">
        <f>FisaAutoevaluare!K235</f>
        <v>0</v>
      </c>
    </row>
    <row r="30" spans="1:29" ht="15" customHeight="1" x14ac:dyDescent="0.25">
      <c r="A30" s="99" t="s">
        <v>1887</v>
      </c>
      <c r="B30" s="100" t="str">
        <f>FisaAutoevaluare!D261</f>
        <v>Expert evaluator ARACIS/ CNCIS/ ANCS etc.</v>
      </c>
      <c r="C30" s="123">
        <f>FisaAutoevaluare!I261</f>
        <v>1</v>
      </c>
      <c r="D30" s="114">
        <f>FisaAutoevaluare!J261</f>
        <v>0</v>
      </c>
      <c r="E30" s="115">
        <f>FisaAutoevaluare!K261</f>
        <v>0</v>
      </c>
      <c r="G30" s="88" t="s">
        <v>1850</v>
      </c>
      <c r="H30" s="89" t="str">
        <f>FisaAutoevaluare!D104</f>
        <v>Organizarea și îndrumarea de evenimente culturale/ artistice/ sportive (concert, spectacol, balul bobocilor, festivități de absolvire etc.), activități de voluntariat etc., în cadrul Universității Spiru Haret.</v>
      </c>
      <c r="I30" s="118" t="str">
        <f>FisaAutoevaluare!I104</f>
        <v>2/
eveniment</v>
      </c>
      <c r="J30" s="90">
        <f>FisaAutoevaluare!J104</f>
        <v>0</v>
      </c>
      <c r="K30" s="91">
        <f>FisaAutoevaluare!K104</f>
        <v>0</v>
      </c>
      <c r="L30" s="91">
        <f>FisaAutoevaluare!L104</f>
        <v>0</v>
      </c>
      <c r="M30" s="91">
        <f>FisaAutoevaluare!M104</f>
        <v>0</v>
      </c>
      <c r="N30" s="91">
        <f>FisaAutoevaluare!N104</f>
        <v>0</v>
      </c>
      <c r="P30" s="92" t="s">
        <v>1829</v>
      </c>
      <c r="Q30" s="95" t="str">
        <f>FisaAutoevaluare!D210</f>
        <v>Citări ale publicațiilor cadrului didactic în cărți de specialitate sau în volume colective, publicate în țară, la edituri recunoscute în domeniul postului ocupat, în calitate de cadru didactic la Universitatea Spiru Haret.</v>
      </c>
      <c r="R30" s="117" t="str">
        <f>FisaAutoevaluare!I210</f>
        <v>2/ unitate/  autor</v>
      </c>
      <c r="S30" s="93">
        <f>FisaAutoevaluare!J210</f>
        <v>0</v>
      </c>
      <c r="T30" s="94">
        <f>FisaAutoevaluare!K210</f>
        <v>0</v>
      </c>
      <c r="U30" s="94">
        <f>FisaAutoevaluare!L210</f>
        <v>0</v>
      </c>
      <c r="V30" s="94">
        <f>FisaAutoevaluare!M210</f>
        <v>0</v>
      </c>
      <c r="W30" s="94">
        <f>FisaAutoevaluare!N210</f>
        <v>0</v>
      </c>
      <c r="Y30" s="92" t="s">
        <v>1872</v>
      </c>
      <c r="Z30" s="95" t="str">
        <f>FisaAutoevaluare!D236</f>
        <v>Coordonarea unui proiect internațional, ca manager/ director/ responsabil partener, finanţat cu peste 100.000 Euro, Universitatea Spiru Haret fiind solicitant sau partener. Asigurarea sustenabilității unui proiect implementat.</v>
      </c>
      <c r="AA30" s="117" t="str">
        <f>FisaAutoevaluare!I236</f>
        <v>50/
proiect</v>
      </c>
      <c r="AB30" s="93">
        <f>FisaAutoevaluare!J236</f>
        <v>0</v>
      </c>
      <c r="AC30" s="94">
        <f>FisaAutoevaluare!K236</f>
        <v>0</v>
      </c>
    </row>
    <row r="31" spans="1:29" x14ac:dyDescent="0.25">
      <c r="A31" s="99" t="s">
        <v>1888</v>
      </c>
      <c r="B31" s="100" t="str">
        <f>FisaAutoevaluare!D262</f>
        <v>Membru al Consiliului ARACIS/ cadru didactic participant în comisii de evaluare ARACIS din partea Universităţii Spiru Haret, pe domeniul postului ocupat sau pe domenii conexe.</v>
      </c>
      <c r="C31" s="123">
        <f>FisaAutoevaluare!I262</f>
        <v>1</v>
      </c>
      <c r="D31" s="114">
        <f>FisaAutoevaluare!J262</f>
        <v>0</v>
      </c>
      <c r="E31" s="115">
        <f>FisaAutoevaluare!K262</f>
        <v>0</v>
      </c>
      <c r="G31" s="88" t="s">
        <v>1851</v>
      </c>
      <c r="H31" s="89" t="str">
        <f>FisaAutoevaluare!D108</f>
        <v>Participare şi absolvire cursuri/ programe de studiu (instruire/formare) pentru dezvoltare profesională continuă, în domeniul de specialitate sau în domenii conexe postului ocupat (programe de masterat/ postdoctorale/ postuniversitare/ specializare/ perfecționare).</v>
      </c>
      <c r="I31" s="118" t="str">
        <f>FisaAutoevaluare!I108</f>
        <v>10/ program acreditat</v>
      </c>
      <c r="J31" s="90">
        <f>FisaAutoevaluare!J108</f>
        <v>0</v>
      </c>
      <c r="K31" s="91">
        <f>FisaAutoevaluare!K108</f>
        <v>0</v>
      </c>
      <c r="L31" s="91">
        <f>FisaAutoevaluare!L108</f>
        <v>0</v>
      </c>
      <c r="M31" s="91">
        <f>FisaAutoevaluare!M108</f>
        <v>0</v>
      </c>
      <c r="N31" s="91">
        <f>FisaAutoevaluare!N108</f>
        <v>0</v>
      </c>
      <c r="Y31" s="92" t="s">
        <v>1873</v>
      </c>
      <c r="Z31" s="95" t="str">
        <f>FisaAutoevaluare!D237</f>
        <v>Coordonarea unui proiect internațional, ca manager/ director/ responsabil partener, finanţat cu până la 100.000 Euro, Universitatea Spiru Haret fiind solicitant sau partener. Asigurarea sustenabilității unui proiect implementat.</v>
      </c>
      <c r="AA31" s="117" t="str">
        <f>FisaAutoevaluare!I237</f>
        <v>40/
proiect</v>
      </c>
      <c r="AB31" s="93">
        <f>FisaAutoevaluare!J237</f>
        <v>0</v>
      </c>
      <c r="AC31" s="94">
        <f>FisaAutoevaluare!K237</f>
        <v>0</v>
      </c>
    </row>
    <row r="32" spans="1:29" x14ac:dyDescent="0.25">
      <c r="A32" s="99" t="s">
        <v>1889</v>
      </c>
      <c r="B32" s="100" t="str">
        <f>FisaAutoevaluare!D263</f>
        <v>Membru al Agenţiei Naţionale a Calificărilor în Învăţământul Superior.</v>
      </c>
      <c r="C32" s="123">
        <f>FisaAutoevaluare!I263</f>
        <v>1</v>
      </c>
      <c r="D32" s="114">
        <f>FisaAutoevaluare!J263</f>
        <v>0</v>
      </c>
      <c r="E32" s="115">
        <f>FisaAutoevaluare!K263</f>
        <v>0</v>
      </c>
      <c r="G32" s="88" t="s">
        <v>1836</v>
      </c>
      <c r="H32" s="89" t="str">
        <f>FisaAutoevaluare!D112</f>
        <v>Certificat de competențe lingvistice (engleză, italiană, franceză, spaniolă, germană etc.) de nivel minimum B2  (mediu)/ competenţe IT etc., recunoscute la nivel naţional, european sau internațional.</v>
      </c>
      <c r="I32" s="118" t="str">
        <f>FisaAutoevaluare!I112</f>
        <v>5/
certificat</v>
      </c>
      <c r="J32" s="90">
        <f>FisaAutoevaluare!J112</f>
        <v>0</v>
      </c>
      <c r="K32" s="91">
        <f>FisaAutoevaluare!K112</f>
        <v>0</v>
      </c>
      <c r="L32" s="91">
        <f>FisaAutoevaluare!L112</f>
        <v>0</v>
      </c>
      <c r="M32" s="91">
        <f>FisaAutoevaluare!M112</f>
        <v>0</v>
      </c>
      <c r="N32" s="91">
        <f>FisaAutoevaluare!N112</f>
        <v>0</v>
      </c>
      <c r="Y32" s="92" t="s">
        <v>1874</v>
      </c>
      <c r="Z32" s="95" t="str">
        <f>FisaAutoevaluare!D238</f>
        <v>Coordonarea unui proiect național, ca manager/ director/ responsabil partener, finanţat cu peste 100.000 lei, Universitatea Spiru Haret fiind solicitant sau partener. Asigurarea sustenabilității unui proiect implementat.</v>
      </c>
      <c r="AA32" s="117" t="str">
        <f>FisaAutoevaluare!I238</f>
        <v>40
proiect</v>
      </c>
      <c r="AB32" s="93">
        <f>FisaAutoevaluare!J238</f>
        <v>0</v>
      </c>
      <c r="AC32" s="94">
        <f>FisaAutoevaluare!K238</f>
        <v>0</v>
      </c>
    </row>
    <row r="33" spans="1:29" x14ac:dyDescent="0.25">
      <c r="A33" s="99" t="s">
        <v>1814</v>
      </c>
      <c r="B33" s="100" t="str">
        <f>FisaAutoevaluare!D264</f>
        <v>Elaborarea, respectiv actualizarea şi obţinerea aprobării pentru modificări ale regulamentelor/ procedurilor/ metodologiilor Manualului Calităţii la Universitatea Spiru Haret.</v>
      </c>
      <c r="C33" s="123" t="str">
        <f>FisaAutoevaluare!I264</f>
        <v>10/ unitate</v>
      </c>
      <c r="D33" s="114">
        <f>FisaAutoevaluare!J264</f>
        <v>0</v>
      </c>
      <c r="E33" s="115">
        <f>FisaAutoevaluare!K264</f>
        <v>0</v>
      </c>
      <c r="Y33" s="92" t="s">
        <v>1875</v>
      </c>
      <c r="Z33" s="95" t="str">
        <f>FisaAutoevaluare!D239</f>
        <v>Coordonarea unui proiect național, ca manager/ director/ responsabil partener, finanţat cu până la 100.000 lei, Universitatea Spiru Haret fiind solicitant sau partener. Asigurarea sustenabilității unui proiect implementat.</v>
      </c>
      <c r="AA33" s="117" t="str">
        <f>FisaAutoevaluare!I239</f>
        <v>20/
proiect</v>
      </c>
      <c r="AB33" s="93">
        <f>FisaAutoevaluare!J239</f>
        <v>0</v>
      </c>
      <c r="AC33" s="94">
        <f>FisaAutoevaluare!K239</f>
        <v>0</v>
      </c>
    </row>
    <row r="34" spans="1:29" x14ac:dyDescent="0.25">
      <c r="A34" s="99" t="s">
        <v>2276</v>
      </c>
      <c r="B34" s="100" t="str">
        <f>FisaAutoevaluare!D265</f>
        <v>Membru în academii/ organisme naţionale sau internaţionale de specialitate/asociaţii sau societăţi profesional - ştiinţifice, în domeniul postului ocupat.</v>
      </c>
      <c r="C34" s="123" t="str">
        <f>FisaAutoevaluare!I265</f>
        <v>1/ unitate</v>
      </c>
      <c r="D34" s="114">
        <f>FisaAutoevaluare!J265</f>
        <v>0</v>
      </c>
      <c r="E34" s="115">
        <f>FisaAutoevaluare!K265</f>
        <v>0</v>
      </c>
      <c r="Y34" s="92" t="s">
        <v>1876</v>
      </c>
      <c r="Z34" s="95" t="str">
        <f>FisaAutoevaluare!D240</f>
        <v>Membru în echipa unui proiect internațional, finanţat cu peste 100.000 Euro, Universitatea Spiru Haret fiind solicitant sau partener.</v>
      </c>
      <c r="AA34" s="117" t="str">
        <f>FisaAutoevaluare!I240</f>
        <v>25/
proiect</v>
      </c>
      <c r="AB34" s="93">
        <f>FisaAutoevaluare!J240</f>
        <v>0</v>
      </c>
      <c r="AC34" s="94">
        <f>FisaAutoevaluare!K240</f>
        <v>0</v>
      </c>
    </row>
    <row r="35" spans="1:29" x14ac:dyDescent="0.25">
      <c r="Y35" s="92" t="s">
        <v>1877</v>
      </c>
      <c r="Z35" s="95" t="str">
        <f>FisaAutoevaluare!D241</f>
        <v>Membru în echipa unui proiect internațional, finanţat cu până la 100.000 Euro, Universitatea Spiru Haret fiind solicitant sau partener.</v>
      </c>
      <c r="AA35" s="117" t="str">
        <f>FisaAutoevaluare!I241</f>
        <v>20/
proiect</v>
      </c>
      <c r="AB35" s="93">
        <f>FisaAutoevaluare!J241</f>
        <v>0</v>
      </c>
      <c r="AC35" s="94">
        <f>FisaAutoevaluare!K241</f>
        <v>0</v>
      </c>
    </row>
    <row r="36" spans="1:29" x14ac:dyDescent="0.25">
      <c r="Y36" s="92" t="s">
        <v>1878</v>
      </c>
      <c r="Z36" s="95" t="str">
        <f>FisaAutoevaluare!D242</f>
        <v>Membru în echipa unui proiect național, finanţat cu peste 100.000 lei, Universitatea Spiru Haret fiind solicitant sau partener.</v>
      </c>
      <c r="AA36" s="117" t="str">
        <f>FisaAutoevaluare!I242</f>
        <v>20/
proiect</v>
      </c>
      <c r="AB36" s="93">
        <f>FisaAutoevaluare!J242</f>
        <v>0</v>
      </c>
      <c r="AC36" s="94">
        <f>FisaAutoevaluare!K242</f>
        <v>0</v>
      </c>
    </row>
    <row r="37" spans="1:29" x14ac:dyDescent="0.25">
      <c r="Y37" s="92" t="s">
        <v>1879</v>
      </c>
      <c r="Z37" s="95" t="str">
        <f>FisaAutoevaluare!D243</f>
        <v>Membru în echipa unui proiect național, finanţat cu până la 100.000 lei, Universitatea Spiru Haret fiind solicitant sau partener. Membru în echipa de realizare a unui alt tip de contract de cercetare ştiinţifică (competiţie sau negociere) - finalizat. Membru în echipa de implementare a unui alt tip de activitate de cercetare ştiinţifică/ asimilată acestora (temă/ proiect intern) -  finalizată - obligatoriu 2 activitate/ cadru didactic / an universitar
Pentru proiectele partţial finalizate, nefinalizate sau nefinanţate se acordă jumătate din punctaj, cu excepţia temelor/ proiectelor interne, care trebuie să se finalizeze cu rezultate certe, cunatificabile/ măsurabile.</v>
      </c>
      <c r="AA37" s="117" t="str">
        <f>FisaAutoevaluare!I243</f>
        <v>10/
proiect/ contract/ activitate</v>
      </c>
      <c r="AB37" s="93">
        <f>FisaAutoevaluare!J243</f>
        <v>0</v>
      </c>
      <c r="AC37" s="94">
        <f>FisaAutoevaluare!K243</f>
        <v>0</v>
      </c>
    </row>
  </sheetData>
  <sheetProtection algorithmName="SHA-512" hashValue="b/nChbA5svGEcpIIuvoCk9omwsNLZrYWZO2emj+qGbPn7Liavj/YluRCkWhljcaXeMEO8tH9qTW9Rzcjl37T0Q==" saltValue="KSfhfftvYnq5ZGHB7JhuOg==" spinCount="100000" sheet="1" objects="1" scenarios="1"/>
  <mergeCells count="11">
    <mergeCell ref="G3:I3"/>
    <mergeCell ref="G4:I4"/>
    <mergeCell ref="A21:E21"/>
    <mergeCell ref="A8:E8"/>
    <mergeCell ref="G8:N8"/>
    <mergeCell ref="P8:W8"/>
    <mergeCell ref="Y8:AC8"/>
    <mergeCell ref="D10:D16"/>
    <mergeCell ref="C10:C16"/>
    <mergeCell ref="G5:I5"/>
    <mergeCell ref="G6:I6"/>
  </mergeCells>
  <conditionalFormatting sqref="D23:E34">
    <cfRule type="cellIs" dxfId="304" priority="4" operator="equal">
      <formula>0</formula>
    </cfRule>
  </conditionalFormatting>
  <conditionalFormatting sqref="E18:E19 D10:D19">
    <cfRule type="cellIs" dxfId="303" priority="3" operator="equal">
      <formula>0</formula>
    </cfRule>
  </conditionalFormatting>
  <conditionalFormatting sqref="J10:K32 L10:N15 L18:N20 L22:N32">
    <cfRule type="cellIs" dxfId="302" priority="2" operator="equal">
      <formula>0</formula>
    </cfRule>
  </conditionalFormatting>
  <conditionalFormatting sqref="S10:W30 AB10:AC37">
    <cfRule type="cellIs" dxfId="301" priority="1" operator="equal">
      <formula>0</formula>
    </cfRule>
  </conditionalFormatting>
  <pageMargins left="0.7" right="0.7" top="0.75" bottom="0.75" header="0.3" footer="0.3"/>
  <pageSetup paperSize="9" orientation="portrait" horizontalDpi="4294967294" verticalDpi="4294967294"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9FF99"/>
  </sheetPr>
  <dimension ref="A1:O50"/>
  <sheetViews>
    <sheetView zoomScale="80" zoomScaleNormal="80" workbookViewId="0">
      <pane ySplit="4" topLeftCell="A5" activePane="bottomLeft" state="frozen"/>
      <selection activeCell="G1" sqref="G1:K3"/>
      <selection pane="bottomLeft" activeCell="N5" sqref="N5"/>
    </sheetView>
  </sheetViews>
  <sheetFormatPr defaultRowHeight="15" x14ac:dyDescent="0.25"/>
  <cols>
    <col min="1" max="1" width="4" customWidth="1"/>
    <col min="2" max="2" width="6.85546875" customWidth="1"/>
    <col min="3" max="3" width="19" customWidth="1"/>
    <col min="4" max="4" width="8.42578125" customWidth="1"/>
    <col min="5" max="5" width="14" customWidth="1"/>
    <col min="6" max="6" width="7.5703125" customWidth="1"/>
    <col min="7" max="7" width="29.140625" customWidth="1"/>
    <col min="8" max="8" width="64.140625" customWidth="1"/>
    <col min="9" max="9" width="38.85546875" customWidth="1"/>
    <col min="10" max="10" width="50.42578125" customWidth="1"/>
    <col min="11" max="11" width="27.28515625" bestFit="1" customWidth="1"/>
    <col min="12" max="12" width="21.85546875" bestFit="1" customWidth="1"/>
    <col min="13" max="13" width="20.85546875" style="40" customWidth="1"/>
    <col min="14" max="14" width="17.28515625" customWidth="1"/>
    <col min="15" max="15" width="31.42578125" customWidth="1"/>
  </cols>
  <sheetData>
    <row r="1" spans="1:15" ht="15.75" x14ac:dyDescent="0.25">
      <c r="A1" s="102" t="str">
        <f>FisaAutoevaluare!A1</f>
        <v>Universitatea SPIRU HARET - 
Anul universitar 2021-2022</v>
      </c>
      <c r="B1" s="102"/>
      <c r="C1" s="102"/>
      <c r="D1" s="102"/>
      <c r="E1" s="102"/>
      <c r="F1" s="102"/>
      <c r="G1" s="669" t="str">
        <f>HYPERLINK("#FisaAutoevaluare!D130","Inapoi in Fisa C")</f>
        <v>Inapoi in Fisa C</v>
      </c>
      <c r="H1" s="683" t="str">
        <f>FisaAutoevaluare!B126</f>
        <v>Articole/ realizări/ creaţii științifice/ artistice/ literare</v>
      </c>
      <c r="I1" s="683"/>
      <c r="J1" s="683"/>
      <c r="K1" s="41"/>
    </row>
    <row r="2" spans="1:15" ht="15.75" customHeight="1" x14ac:dyDescent="0.25">
      <c r="A2" s="102">
        <f>FisaAutoevaluare!D2</f>
        <v>0</v>
      </c>
      <c r="B2" s="102"/>
      <c r="C2" s="102"/>
      <c r="D2" s="102"/>
      <c r="E2" s="102"/>
      <c r="F2" s="102"/>
      <c r="G2" s="670"/>
      <c r="H2" s="681" t="str">
        <f>FisaAutoevaluare!D130</f>
        <v>Articole/ studii/ lucrări de specialitate care prezintă contribuţii științifice originale, in extenso, publicate în reviste:
- categoria B - pentru domeniul Informatică
- cotate ISI (cu factor de impact &lt; 0,1) pentru domeniile Med Vet, Adm. Publica, Economice, Psihologie, Ed. Fiz., St. Educatiei, Drept, Filologie, Arhitectura, Muzică, Șt. Comunicării
prezentându-se cadru didactic la Universitatea Spiru Haret = obligatoriu minimum 1 articol (autor unic/ coautor) = 2 articole/ studii/ lucrări de specialitate care prezintă contribuţii științifice/ artistice/ literare originale, in extenso, publicate în reviste:
- categoriile C/D - pentru domeniul Informatică
-  indexate în BDI-uri, recunoscute în domeniul postului respectiv (domeniul Med Vet, Adm. Publica, Economice, Psihologie, Ed. Fiz., St. Educatiei, Drept, Filologie, Arhitectura, Muzică, Șt. Comunicării), - inclusiv revistele publicate de USH .</v>
      </c>
      <c r="I2" s="681"/>
      <c r="J2" s="681"/>
      <c r="K2" s="681"/>
      <c r="L2" s="681"/>
      <c r="M2" s="681"/>
      <c r="N2" s="681"/>
    </row>
    <row r="3" spans="1:15" ht="52.5" customHeight="1" x14ac:dyDescent="0.25">
      <c r="A3" s="676" t="str">
        <f>IF(FisaAutoevaluare!D3="","?",FisaAutoevaluare!D3)</f>
        <v>?</v>
      </c>
      <c r="B3" s="676"/>
      <c r="C3" s="676"/>
      <c r="D3" s="676"/>
      <c r="E3" s="103"/>
      <c r="F3" s="103"/>
      <c r="G3" s="671"/>
      <c r="H3" s="682"/>
      <c r="I3" s="682"/>
      <c r="J3" s="682"/>
      <c r="K3" s="682"/>
      <c r="L3" s="682"/>
      <c r="M3" s="682"/>
      <c r="N3" s="682"/>
    </row>
    <row r="4" spans="1:15" s="43" customFormat="1" ht="45" x14ac:dyDescent="0.25">
      <c r="A4" s="74" t="s">
        <v>1962</v>
      </c>
      <c r="B4" s="75" t="s">
        <v>1963</v>
      </c>
      <c r="C4" s="75" t="s">
        <v>2277</v>
      </c>
      <c r="D4" s="197" t="s">
        <v>1964</v>
      </c>
      <c r="E4" s="198" t="s">
        <v>2084</v>
      </c>
      <c r="F4" s="197" t="s">
        <v>1992</v>
      </c>
      <c r="G4" s="198" t="s">
        <v>2312</v>
      </c>
      <c r="H4" s="198" t="s">
        <v>1997</v>
      </c>
      <c r="I4" s="198" t="s">
        <v>1995</v>
      </c>
      <c r="J4" s="198" t="s">
        <v>1996</v>
      </c>
      <c r="K4" s="198" t="s">
        <v>1988</v>
      </c>
      <c r="L4" s="198" t="s">
        <v>1965</v>
      </c>
      <c r="M4" s="198" t="s">
        <v>1993</v>
      </c>
      <c r="N4" s="198" t="s">
        <v>2594</v>
      </c>
      <c r="O4" s="198" t="s">
        <v>1994</v>
      </c>
    </row>
    <row r="5" spans="1:15" ht="63" customHeight="1" x14ac:dyDescent="0.25">
      <c r="A5" s="76" t="str">
        <f>IF(H5="","",ROW()-4)</f>
        <v/>
      </c>
      <c r="B5" s="77" t="str">
        <f>IF(H5="","","C2")</f>
        <v/>
      </c>
      <c r="C5" s="78" t="str">
        <f>IF(AND(D5&lt;&gt;"",E5&lt;&gt;"",F5&lt;&gt;""),PROPER(A$3),"")</f>
        <v/>
      </c>
      <c r="D5" s="186"/>
      <c r="E5" s="186"/>
      <c r="F5" s="187"/>
      <c r="G5" s="178"/>
      <c r="H5" s="178"/>
      <c r="I5" s="180"/>
      <c r="J5" s="178"/>
      <c r="K5" s="179"/>
      <c r="L5" s="179"/>
      <c r="M5" s="179"/>
      <c r="N5" s="218"/>
      <c r="O5" s="178"/>
    </row>
    <row r="6" spans="1:15" ht="63" customHeight="1" x14ac:dyDescent="0.25">
      <c r="A6" s="76" t="str">
        <f t="shared" ref="A6:A50" si="0">IF(H6="","",ROW()-4)</f>
        <v/>
      </c>
      <c r="B6" s="77" t="str">
        <f t="shared" ref="B6:B50" si="1">IF(H6="","","C2")</f>
        <v/>
      </c>
      <c r="C6" s="78" t="str">
        <f t="shared" ref="C6:C50" si="2">IF(AND(D6&lt;&gt;"",E6&lt;&gt;"",F6&lt;&gt;""),PROPER(A$3),"")</f>
        <v/>
      </c>
      <c r="D6" s="186"/>
      <c r="E6" s="186"/>
      <c r="F6" s="187"/>
      <c r="G6" s="180"/>
      <c r="H6" s="180"/>
      <c r="I6" s="180"/>
      <c r="J6" s="178"/>
      <c r="K6" s="178"/>
      <c r="L6" s="178"/>
      <c r="M6" s="178"/>
      <c r="N6" s="218"/>
      <c r="O6" s="178"/>
    </row>
    <row r="7" spans="1:15" ht="63" customHeight="1" x14ac:dyDescent="0.25">
      <c r="A7" s="76" t="str">
        <f t="shared" si="0"/>
        <v/>
      </c>
      <c r="B7" s="77" t="str">
        <f t="shared" si="1"/>
        <v/>
      </c>
      <c r="C7" s="78" t="str">
        <f t="shared" si="2"/>
        <v/>
      </c>
      <c r="D7" s="186"/>
      <c r="E7" s="186"/>
      <c r="F7" s="187"/>
      <c r="G7" s="180"/>
      <c r="H7" s="180"/>
      <c r="I7" s="180"/>
      <c r="J7" s="178"/>
      <c r="K7" s="178"/>
      <c r="L7" s="178"/>
      <c r="M7" s="178"/>
      <c r="N7" s="218"/>
      <c r="O7" s="178"/>
    </row>
    <row r="8" spans="1:15" ht="63" customHeight="1" x14ac:dyDescent="0.25">
      <c r="A8" s="76" t="str">
        <f t="shared" si="0"/>
        <v/>
      </c>
      <c r="B8" s="77" t="str">
        <f t="shared" si="1"/>
        <v/>
      </c>
      <c r="C8" s="78" t="str">
        <f t="shared" si="2"/>
        <v/>
      </c>
      <c r="D8" s="186"/>
      <c r="E8" s="186"/>
      <c r="F8" s="187"/>
      <c r="G8" s="180"/>
      <c r="H8" s="180"/>
      <c r="I8" s="180"/>
      <c r="J8" s="178"/>
      <c r="K8" s="178"/>
      <c r="L8" s="178"/>
      <c r="M8" s="178"/>
      <c r="N8" s="218"/>
      <c r="O8" s="178"/>
    </row>
    <row r="9" spans="1:15" ht="63" customHeight="1" x14ac:dyDescent="0.25">
      <c r="A9" s="76" t="str">
        <f t="shared" si="0"/>
        <v/>
      </c>
      <c r="B9" s="77" t="str">
        <f t="shared" si="1"/>
        <v/>
      </c>
      <c r="C9" s="78" t="str">
        <f t="shared" si="2"/>
        <v/>
      </c>
      <c r="D9" s="186"/>
      <c r="E9" s="186"/>
      <c r="F9" s="187"/>
      <c r="G9" s="180"/>
      <c r="H9" s="180"/>
      <c r="I9" s="180"/>
      <c r="J9" s="178"/>
      <c r="K9" s="178"/>
      <c r="L9" s="178"/>
      <c r="M9" s="178"/>
      <c r="N9" s="218"/>
      <c r="O9" s="178"/>
    </row>
    <row r="10" spans="1:15" ht="63" customHeight="1" x14ac:dyDescent="0.25">
      <c r="A10" s="76" t="str">
        <f t="shared" si="0"/>
        <v/>
      </c>
      <c r="B10" s="77" t="str">
        <f t="shared" si="1"/>
        <v/>
      </c>
      <c r="C10" s="78" t="str">
        <f t="shared" si="2"/>
        <v/>
      </c>
      <c r="D10" s="186"/>
      <c r="E10" s="186"/>
      <c r="F10" s="187"/>
      <c r="G10" s="180"/>
      <c r="H10" s="180"/>
      <c r="I10" s="180"/>
      <c r="J10" s="178"/>
      <c r="K10" s="178"/>
      <c r="L10" s="178"/>
      <c r="M10" s="178"/>
      <c r="N10" s="218"/>
      <c r="O10" s="178"/>
    </row>
    <row r="11" spans="1:15" ht="63" customHeight="1" x14ac:dyDescent="0.25">
      <c r="A11" s="76" t="str">
        <f t="shared" si="0"/>
        <v/>
      </c>
      <c r="B11" s="77" t="str">
        <f t="shared" si="1"/>
        <v/>
      </c>
      <c r="C11" s="78" t="str">
        <f t="shared" si="2"/>
        <v/>
      </c>
      <c r="D11" s="186"/>
      <c r="E11" s="186"/>
      <c r="F11" s="187"/>
      <c r="G11" s="180"/>
      <c r="H11" s="179"/>
      <c r="I11" s="180"/>
      <c r="J11" s="178"/>
      <c r="K11" s="178"/>
      <c r="L11" s="178"/>
      <c r="M11" s="178"/>
      <c r="N11" s="218"/>
      <c r="O11" s="178"/>
    </row>
    <row r="12" spans="1:15" ht="63" customHeight="1" x14ac:dyDescent="0.25">
      <c r="A12" s="76" t="str">
        <f t="shared" si="0"/>
        <v/>
      </c>
      <c r="B12" s="77" t="str">
        <f t="shared" si="1"/>
        <v/>
      </c>
      <c r="C12" s="78" t="str">
        <f t="shared" si="2"/>
        <v/>
      </c>
      <c r="D12" s="186"/>
      <c r="E12" s="186"/>
      <c r="F12" s="187"/>
      <c r="G12" s="180"/>
      <c r="H12" s="180"/>
      <c r="I12" s="180"/>
      <c r="J12" s="178"/>
      <c r="K12" s="178"/>
      <c r="L12" s="178"/>
      <c r="M12" s="178"/>
      <c r="N12" s="218"/>
      <c r="O12" s="178"/>
    </row>
    <row r="13" spans="1:15" ht="63" customHeight="1" x14ac:dyDescent="0.25">
      <c r="A13" s="76" t="str">
        <f t="shared" si="0"/>
        <v/>
      </c>
      <c r="B13" s="77" t="str">
        <f t="shared" si="1"/>
        <v/>
      </c>
      <c r="C13" s="78" t="str">
        <f t="shared" si="2"/>
        <v/>
      </c>
      <c r="D13" s="186"/>
      <c r="E13" s="186"/>
      <c r="F13" s="187"/>
      <c r="G13" s="180"/>
      <c r="H13" s="180"/>
      <c r="I13" s="180"/>
      <c r="J13" s="178"/>
      <c r="K13" s="178"/>
      <c r="L13" s="178"/>
      <c r="M13" s="178"/>
      <c r="N13" s="218"/>
      <c r="O13" s="178"/>
    </row>
    <row r="14" spans="1:15" ht="63" customHeight="1" x14ac:dyDescent="0.25">
      <c r="A14" s="76" t="str">
        <f t="shared" si="0"/>
        <v/>
      </c>
      <c r="B14" s="77" t="str">
        <f t="shared" si="1"/>
        <v/>
      </c>
      <c r="C14" s="78" t="str">
        <f t="shared" si="2"/>
        <v/>
      </c>
      <c r="D14" s="186"/>
      <c r="E14" s="186"/>
      <c r="F14" s="187"/>
      <c r="G14" s="180"/>
      <c r="H14" s="180"/>
      <c r="I14" s="180"/>
      <c r="J14" s="178"/>
      <c r="K14" s="178"/>
      <c r="L14" s="178"/>
      <c r="M14" s="178"/>
      <c r="N14" s="218"/>
      <c r="O14" s="178"/>
    </row>
    <row r="15" spans="1:15" ht="63" customHeight="1" x14ac:dyDescent="0.25">
      <c r="A15" s="76" t="str">
        <f t="shared" si="0"/>
        <v/>
      </c>
      <c r="B15" s="77" t="str">
        <f t="shared" si="1"/>
        <v/>
      </c>
      <c r="C15" s="78" t="str">
        <f t="shared" si="2"/>
        <v/>
      </c>
      <c r="D15" s="186"/>
      <c r="E15" s="186"/>
      <c r="F15" s="187"/>
      <c r="G15" s="180"/>
      <c r="H15" s="180"/>
      <c r="I15" s="180"/>
      <c r="J15" s="178"/>
      <c r="K15" s="178"/>
      <c r="L15" s="178"/>
      <c r="M15" s="178"/>
      <c r="N15" s="218"/>
      <c r="O15" s="178"/>
    </row>
    <row r="16" spans="1:15" ht="63" customHeight="1" x14ac:dyDescent="0.25">
      <c r="A16" s="76" t="str">
        <f t="shared" si="0"/>
        <v/>
      </c>
      <c r="B16" s="77" t="str">
        <f t="shared" si="1"/>
        <v/>
      </c>
      <c r="C16" s="78" t="str">
        <f t="shared" si="2"/>
        <v/>
      </c>
      <c r="D16" s="186"/>
      <c r="E16" s="186"/>
      <c r="F16" s="187"/>
      <c r="G16" s="180"/>
      <c r="H16" s="180"/>
      <c r="I16" s="180"/>
      <c r="J16" s="178"/>
      <c r="K16" s="178"/>
      <c r="L16" s="178"/>
      <c r="M16" s="178"/>
      <c r="N16" s="218"/>
      <c r="O16" s="178"/>
    </row>
    <row r="17" spans="1:15" ht="63" customHeight="1" x14ac:dyDescent="0.25">
      <c r="A17" s="76" t="str">
        <f t="shared" si="0"/>
        <v/>
      </c>
      <c r="B17" s="77" t="str">
        <f t="shared" si="1"/>
        <v/>
      </c>
      <c r="C17" s="78" t="str">
        <f t="shared" si="2"/>
        <v/>
      </c>
      <c r="D17" s="186"/>
      <c r="E17" s="186"/>
      <c r="F17" s="187"/>
      <c r="G17" s="180"/>
      <c r="H17" s="180"/>
      <c r="I17" s="180"/>
      <c r="J17" s="178"/>
      <c r="K17" s="178"/>
      <c r="L17" s="178"/>
      <c r="M17" s="178"/>
      <c r="N17" s="218"/>
      <c r="O17" s="178"/>
    </row>
    <row r="18" spans="1:15" ht="63" customHeight="1" x14ac:dyDescent="0.25">
      <c r="A18" s="76" t="str">
        <f t="shared" si="0"/>
        <v/>
      </c>
      <c r="B18" s="77" t="str">
        <f t="shared" si="1"/>
        <v/>
      </c>
      <c r="C18" s="78" t="str">
        <f t="shared" si="2"/>
        <v/>
      </c>
      <c r="D18" s="186"/>
      <c r="E18" s="186"/>
      <c r="F18" s="187"/>
      <c r="G18" s="180"/>
      <c r="H18" s="180"/>
      <c r="I18" s="180"/>
      <c r="J18" s="178"/>
      <c r="K18" s="178"/>
      <c r="L18" s="178"/>
      <c r="M18" s="178"/>
      <c r="N18" s="218"/>
      <c r="O18" s="178"/>
    </row>
    <row r="19" spans="1:15" ht="63" customHeight="1" x14ac:dyDescent="0.25">
      <c r="A19" s="76" t="str">
        <f t="shared" si="0"/>
        <v/>
      </c>
      <c r="B19" s="77" t="str">
        <f t="shared" si="1"/>
        <v/>
      </c>
      <c r="C19" s="78" t="str">
        <f t="shared" si="2"/>
        <v/>
      </c>
      <c r="D19" s="186"/>
      <c r="E19" s="186"/>
      <c r="F19" s="187"/>
      <c r="G19" s="180"/>
      <c r="H19" s="180"/>
      <c r="I19" s="180"/>
      <c r="J19" s="178"/>
      <c r="K19" s="178"/>
      <c r="L19" s="178"/>
      <c r="M19" s="178"/>
      <c r="N19" s="218"/>
      <c r="O19" s="178"/>
    </row>
    <row r="20" spans="1:15" ht="63" customHeight="1" x14ac:dyDescent="0.25">
      <c r="A20" s="76" t="str">
        <f t="shared" si="0"/>
        <v/>
      </c>
      <c r="B20" s="77" t="str">
        <f t="shared" si="1"/>
        <v/>
      </c>
      <c r="C20" s="78" t="str">
        <f t="shared" si="2"/>
        <v/>
      </c>
      <c r="D20" s="186"/>
      <c r="E20" s="186"/>
      <c r="F20" s="187"/>
      <c r="G20" s="180"/>
      <c r="H20" s="180"/>
      <c r="I20" s="180"/>
      <c r="J20" s="178"/>
      <c r="K20" s="178"/>
      <c r="L20" s="178"/>
      <c r="M20" s="178"/>
      <c r="N20" s="218"/>
      <c r="O20" s="178"/>
    </row>
    <row r="21" spans="1:15" ht="63" customHeight="1" x14ac:dyDescent="0.25">
      <c r="A21" s="76" t="str">
        <f t="shared" si="0"/>
        <v/>
      </c>
      <c r="B21" s="77" t="str">
        <f t="shared" si="1"/>
        <v/>
      </c>
      <c r="C21" s="78" t="str">
        <f t="shared" si="2"/>
        <v/>
      </c>
      <c r="D21" s="186"/>
      <c r="E21" s="186"/>
      <c r="F21" s="187"/>
      <c r="G21" s="181"/>
      <c r="H21" s="181"/>
      <c r="I21" s="180"/>
      <c r="J21" s="178"/>
      <c r="K21" s="179"/>
      <c r="L21" s="179"/>
      <c r="M21" s="179"/>
      <c r="N21" s="218"/>
      <c r="O21" s="178"/>
    </row>
    <row r="22" spans="1:15" ht="63" customHeight="1" x14ac:dyDescent="0.25">
      <c r="A22" s="76" t="str">
        <f t="shared" si="0"/>
        <v/>
      </c>
      <c r="B22" s="77" t="str">
        <f t="shared" si="1"/>
        <v/>
      </c>
      <c r="C22" s="78" t="str">
        <f t="shared" si="2"/>
        <v/>
      </c>
      <c r="D22" s="186"/>
      <c r="E22" s="186"/>
      <c r="F22" s="187"/>
      <c r="G22" s="181"/>
      <c r="H22" s="181"/>
      <c r="I22" s="180"/>
      <c r="J22" s="178"/>
      <c r="K22" s="178"/>
      <c r="L22" s="178"/>
      <c r="M22" s="178"/>
      <c r="N22" s="218"/>
      <c r="O22" s="178"/>
    </row>
    <row r="23" spans="1:15" ht="63" customHeight="1" x14ac:dyDescent="0.25">
      <c r="A23" s="76" t="str">
        <f t="shared" si="0"/>
        <v/>
      </c>
      <c r="B23" s="77" t="str">
        <f t="shared" si="1"/>
        <v/>
      </c>
      <c r="C23" s="78" t="str">
        <f t="shared" si="2"/>
        <v/>
      </c>
      <c r="D23" s="186"/>
      <c r="E23" s="186"/>
      <c r="F23" s="187"/>
      <c r="G23" s="181"/>
      <c r="H23" s="181"/>
      <c r="I23" s="180"/>
      <c r="J23" s="178"/>
      <c r="K23" s="178"/>
      <c r="L23" s="178"/>
      <c r="M23" s="178"/>
      <c r="N23" s="218"/>
      <c r="O23" s="178"/>
    </row>
    <row r="24" spans="1:15" ht="63" customHeight="1" x14ac:dyDescent="0.25">
      <c r="A24" s="76" t="str">
        <f t="shared" si="0"/>
        <v/>
      </c>
      <c r="B24" s="77" t="str">
        <f t="shared" si="1"/>
        <v/>
      </c>
      <c r="C24" s="78" t="str">
        <f t="shared" si="2"/>
        <v/>
      </c>
      <c r="D24" s="186"/>
      <c r="E24" s="186"/>
      <c r="F24" s="187"/>
      <c r="G24" s="190"/>
      <c r="H24" s="181"/>
      <c r="I24" s="180"/>
      <c r="J24" s="178"/>
      <c r="K24" s="178"/>
      <c r="L24" s="178"/>
      <c r="M24" s="178"/>
      <c r="N24" s="218"/>
      <c r="O24" s="178"/>
    </row>
    <row r="25" spans="1:15" ht="63" customHeight="1" x14ac:dyDescent="0.25">
      <c r="A25" s="76" t="str">
        <f t="shared" si="0"/>
        <v/>
      </c>
      <c r="B25" s="77" t="str">
        <f t="shared" si="1"/>
        <v/>
      </c>
      <c r="C25" s="78" t="str">
        <f t="shared" si="2"/>
        <v/>
      </c>
      <c r="D25" s="186"/>
      <c r="E25" s="186"/>
      <c r="F25" s="187"/>
      <c r="G25" s="181"/>
      <c r="H25" s="181"/>
      <c r="I25" s="180"/>
      <c r="J25" s="178"/>
      <c r="K25" s="178"/>
      <c r="L25" s="178"/>
      <c r="M25" s="178"/>
      <c r="N25" s="218"/>
      <c r="O25" s="178"/>
    </row>
    <row r="26" spans="1:15" ht="63" customHeight="1" x14ac:dyDescent="0.25">
      <c r="A26" s="76" t="str">
        <f t="shared" si="0"/>
        <v/>
      </c>
      <c r="B26" s="77" t="str">
        <f t="shared" si="1"/>
        <v/>
      </c>
      <c r="C26" s="78" t="str">
        <f t="shared" si="2"/>
        <v/>
      </c>
      <c r="D26" s="186"/>
      <c r="E26" s="186"/>
      <c r="F26" s="187"/>
      <c r="G26" s="181"/>
      <c r="H26" s="181"/>
      <c r="I26" s="180"/>
      <c r="J26" s="178"/>
      <c r="K26" s="178"/>
      <c r="L26" s="178"/>
      <c r="M26" s="178"/>
      <c r="N26" s="218"/>
      <c r="O26" s="178"/>
    </row>
    <row r="27" spans="1:15" ht="63" customHeight="1" x14ac:dyDescent="0.25">
      <c r="A27" s="76" t="str">
        <f t="shared" si="0"/>
        <v/>
      </c>
      <c r="B27" s="77" t="str">
        <f t="shared" si="1"/>
        <v/>
      </c>
      <c r="C27" s="78" t="str">
        <f t="shared" si="2"/>
        <v/>
      </c>
      <c r="D27" s="186"/>
      <c r="E27" s="186"/>
      <c r="F27" s="187"/>
      <c r="G27" s="181"/>
      <c r="H27" s="181"/>
      <c r="I27" s="180"/>
      <c r="J27" s="178"/>
      <c r="K27" s="178"/>
      <c r="L27" s="178"/>
      <c r="M27" s="178"/>
      <c r="N27" s="218"/>
      <c r="O27" s="178"/>
    </row>
    <row r="28" spans="1:15" ht="63" customHeight="1" x14ac:dyDescent="0.25">
      <c r="A28" s="76" t="str">
        <f t="shared" si="0"/>
        <v/>
      </c>
      <c r="B28" s="77" t="str">
        <f t="shared" si="1"/>
        <v/>
      </c>
      <c r="C28" s="78" t="str">
        <f t="shared" si="2"/>
        <v/>
      </c>
      <c r="D28" s="186"/>
      <c r="E28" s="186"/>
      <c r="F28" s="187"/>
      <c r="G28" s="181"/>
      <c r="H28" s="181"/>
      <c r="I28" s="180"/>
      <c r="J28" s="178"/>
      <c r="K28" s="178"/>
      <c r="L28" s="178"/>
      <c r="M28" s="178"/>
      <c r="N28" s="218"/>
      <c r="O28" s="178"/>
    </row>
    <row r="29" spans="1:15" ht="63" customHeight="1" x14ac:dyDescent="0.25">
      <c r="A29" s="76" t="str">
        <f t="shared" si="0"/>
        <v/>
      </c>
      <c r="B29" s="77" t="str">
        <f t="shared" si="1"/>
        <v/>
      </c>
      <c r="C29" s="78" t="str">
        <f t="shared" si="2"/>
        <v/>
      </c>
      <c r="D29" s="186"/>
      <c r="E29" s="186"/>
      <c r="F29" s="187"/>
      <c r="G29" s="181"/>
      <c r="H29" s="181"/>
      <c r="I29" s="180"/>
      <c r="J29" s="178"/>
      <c r="K29" s="178"/>
      <c r="L29" s="178"/>
      <c r="M29" s="178"/>
      <c r="N29" s="218"/>
      <c r="O29" s="178"/>
    </row>
    <row r="30" spans="1:15" ht="63" customHeight="1" x14ac:dyDescent="0.25">
      <c r="A30" s="76" t="str">
        <f t="shared" si="0"/>
        <v/>
      </c>
      <c r="B30" s="77" t="str">
        <f t="shared" si="1"/>
        <v/>
      </c>
      <c r="C30" s="78" t="str">
        <f t="shared" si="2"/>
        <v/>
      </c>
      <c r="D30" s="186"/>
      <c r="E30" s="186"/>
      <c r="F30" s="187"/>
      <c r="G30" s="181"/>
      <c r="H30" s="181"/>
      <c r="I30" s="180"/>
      <c r="J30" s="178"/>
      <c r="K30" s="178"/>
      <c r="L30" s="178"/>
      <c r="M30" s="178"/>
      <c r="N30" s="218"/>
      <c r="O30" s="178"/>
    </row>
    <row r="31" spans="1:15" ht="63" customHeight="1" x14ac:dyDescent="0.25">
      <c r="A31" s="76" t="str">
        <f t="shared" si="0"/>
        <v/>
      </c>
      <c r="B31" s="77" t="str">
        <f t="shared" si="1"/>
        <v/>
      </c>
      <c r="C31" s="78" t="str">
        <f t="shared" si="2"/>
        <v/>
      </c>
      <c r="D31" s="186"/>
      <c r="E31" s="186"/>
      <c r="F31" s="187"/>
      <c r="G31" s="181"/>
      <c r="H31" s="181"/>
      <c r="I31" s="180"/>
      <c r="J31" s="178"/>
      <c r="K31" s="178"/>
      <c r="L31" s="178"/>
      <c r="M31" s="178"/>
      <c r="N31" s="218"/>
      <c r="O31" s="178"/>
    </row>
    <row r="32" spans="1:15" ht="63" customHeight="1" x14ac:dyDescent="0.25">
      <c r="A32" s="76" t="str">
        <f t="shared" si="0"/>
        <v/>
      </c>
      <c r="B32" s="77" t="str">
        <f t="shared" si="1"/>
        <v/>
      </c>
      <c r="C32" s="78" t="str">
        <f t="shared" si="2"/>
        <v/>
      </c>
      <c r="D32" s="186"/>
      <c r="E32" s="186"/>
      <c r="F32" s="187"/>
      <c r="G32" s="181"/>
      <c r="H32" s="181"/>
      <c r="I32" s="180"/>
      <c r="J32" s="178"/>
      <c r="K32" s="178"/>
      <c r="L32" s="178"/>
      <c r="M32" s="178"/>
      <c r="N32" s="218"/>
      <c r="O32" s="178"/>
    </row>
    <row r="33" spans="1:15" ht="63" customHeight="1" x14ac:dyDescent="0.25">
      <c r="A33" s="76" t="str">
        <f t="shared" si="0"/>
        <v/>
      </c>
      <c r="B33" s="77" t="str">
        <f t="shared" si="1"/>
        <v/>
      </c>
      <c r="C33" s="78" t="str">
        <f t="shared" si="2"/>
        <v/>
      </c>
      <c r="D33" s="186"/>
      <c r="E33" s="186"/>
      <c r="F33" s="187"/>
      <c r="G33" s="181"/>
      <c r="H33" s="181"/>
      <c r="I33" s="180"/>
      <c r="J33" s="178"/>
      <c r="K33" s="178"/>
      <c r="L33" s="178"/>
      <c r="M33" s="178"/>
      <c r="N33" s="218"/>
      <c r="O33" s="178"/>
    </row>
    <row r="34" spans="1:15" ht="63" customHeight="1" x14ac:dyDescent="0.25">
      <c r="A34" s="76" t="str">
        <f t="shared" si="0"/>
        <v/>
      </c>
      <c r="B34" s="77" t="str">
        <f t="shared" si="1"/>
        <v/>
      </c>
      <c r="C34" s="78" t="str">
        <f t="shared" si="2"/>
        <v/>
      </c>
      <c r="D34" s="186"/>
      <c r="E34" s="186"/>
      <c r="F34" s="187"/>
      <c r="G34" s="181"/>
      <c r="H34" s="181"/>
      <c r="I34" s="180"/>
      <c r="J34" s="178"/>
      <c r="K34" s="178"/>
      <c r="L34" s="178"/>
      <c r="M34" s="178"/>
      <c r="N34" s="218"/>
      <c r="O34" s="178"/>
    </row>
    <row r="35" spans="1:15" ht="63" customHeight="1" x14ac:dyDescent="0.25">
      <c r="A35" s="76" t="str">
        <f t="shared" si="0"/>
        <v/>
      </c>
      <c r="B35" s="77" t="str">
        <f t="shared" si="1"/>
        <v/>
      </c>
      <c r="C35" s="78" t="str">
        <f t="shared" si="2"/>
        <v/>
      </c>
      <c r="D35" s="186"/>
      <c r="E35" s="186"/>
      <c r="F35" s="187"/>
      <c r="G35" s="181"/>
      <c r="H35" s="181"/>
      <c r="I35" s="180"/>
      <c r="J35" s="178"/>
      <c r="K35" s="178"/>
      <c r="L35" s="178"/>
      <c r="M35" s="178"/>
      <c r="N35" s="218"/>
      <c r="O35" s="178"/>
    </row>
    <row r="36" spans="1:15" ht="63" customHeight="1" x14ac:dyDescent="0.25">
      <c r="A36" s="76" t="str">
        <f t="shared" si="0"/>
        <v/>
      </c>
      <c r="B36" s="77" t="str">
        <f t="shared" si="1"/>
        <v/>
      </c>
      <c r="C36" s="78" t="str">
        <f t="shared" si="2"/>
        <v/>
      </c>
      <c r="D36" s="186"/>
      <c r="E36" s="186"/>
      <c r="F36" s="187"/>
      <c r="G36" s="181"/>
      <c r="H36" s="181"/>
      <c r="I36" s="180"/>
      <c r="J36" s="178"/>
      <c r="K36" s="178"/>
      <c r="L36" s="178"/>
      <c r="M36" s="178"/>
      <c r="N36" s="218"/>
      <c r="O36" s="178"/>
    </row>
    <row r="37" spans="1:15" ht="63" customHeight="1" x14ac:dyDescent="0.25">
      <c r="A37" s="76" t="str">
        <f t="shared" si="0"/>
        <v/>
      </c>
      <c r="B37" s="77" t="str">
        <f t="shared" si="1"/>
        <v/>
      </c>
      <c r="C37" s="78" t="str">
        <f t="shared" si="2"/>
        <v/>
      </c>
      <c r="D37" s="186"/>
      <c r="E37" s="186"/>
      <c r="F37" s="187"/>
      <c r="G37" s="181"/>
      <c r="H37" s="181"/>
      <c r="I37" s="180"/>
      <c r="J37" s="178"/>
      <c r="K37" s="178"/>
      <c r="L37" s="178"/>
      <c r="M37" s="178"/>
      <c r="N37" s="218"/>
      <c r="O37" s="178"/>
    </row>
    <row r="38" spans="1:15" ht="63" customHeight="1" x14ac:dyDescent="0.25">
      <c r="A38" s="76" t="str">
        <f t="shared" si="0"/>
        <v/>
      </c>
      <c r="B38" s="77" t="str">
        <f t="shared" si="1"/>
        <v/>
      </c>
      <c r="C38" s="78" t="str">
        <f t="shared" si="2"/>
        <v/>
      </c>
      <c r="D38" s="186"/>
      <c r="E38" s="186"/>
      <c r="F38" s="187"/>
      <c r="G38" s="181"/>
      <c r="H38" s="181"/>
      <c r="I38" s="180"/>
      <c r="J38" s="178"/>
      <c r="K38" s="178"/>
      <c r="L38" s="178"/>
      <c r="M38" s="178"/>
      <c r="N38" s="218"/>
      <c r="O38" s="178"/>
    </row>
    <row r="39" spans="1:15" ht="63" customHeight="1" x14ac:dyDescent="0.25">
      <c r="A39" s="76" t="str">
        <f t="shared" si="0"/>
        <v/>
      </c>
      <c r="B39" s="77" t="str">
        <f t="shared" si="1"/>
        <v/>
      </c>
      <c r="C39" s="78" t="str">
        <f t="shared" si="2"/>
        <v/>
      </c>
      <c r="D39" s="186"/>
      <c r="E39" s="186"/>
      <c r="F39" s="187"/>
      <c r="G39" s="181"/>
      <c r="H39" s="181"/>
      <c r="I39" s="180"/>
      <c r="J39" s="178"/>
      <c r="K39" s="178"/>
      <c r="L39" s="178"/>
      <c r="M39" s="178"/>
      <c r="N39" s="218"/>
      <c r="O39" s="178"/>
    </row>
    <row r="40" spans="1:15" ht="63" customHeight="1" x14ac:dyDescent="0.25">
      <c r="A40" s="76" t="str">
        <f t="shared" si="0"/>
        <v/>
      </c>
      <c r="B40" s="77" t="str">
        <f t="shared" si="1"/>
        <v/>
      </c>
      <c r="C40" s="78" t="str">
        <f t="shared" si="2"/>
        <v/>
      </c>
      <c r="D40" s="186"/>
      <c r="E40" s="186"/>
      <c r="F40" s="187"/>
      <c r="G40" s="181"/>
      <c r="H40" s="181"/>
      <c r="I40" s="180"/>
      <c r="J40" s="178"/>
      <c r="K40" s="178"/>
      <c r="L40" s="178"/>
      <c r="M40" s="178"/>
      <c r="N40" s="218"/>
      <c r="O40" s="178"/>
    </row>
    <row r="41" spans="1:15" ht="63" customHeight="1" x14ac:dyDescent="0.25">
      <c r="A41" s="76" t="str">
        <f t="shared" si="0"/>
        <v/>
      </c>
      <c r="B41" s="77" t="str">
        <f t="shared" si="1"/>
        <v/>
      </c>
      <c r="C41" s="78" t="str">
        <f t="shared" si="2"/>
        <v/>
      </c>
      <c r="D41" s="186"/>
      <c r="E41" s="186"/>
      <c r="F41" s="187"/>
      <c r="G41" s="181"/>
      <c r="H41" s="181"/>
      <c r="I41" s="180"/>
      <c r="J41" s="178"/>
      <c r="K41" s="178"/>
      <c r="L41" s="178"/>
      <c r="M41" s="178"/>
      <c r="N41" s="218"/>
      <c r="O41" s="178"/>
    </row>
    <row r="42" spans="1:15" ht="63" customHeight="1" x14ac:dyDescent="0.25">
      <c r="A42" s="76" t="str">
        <f t="shared" si="0"/>
        <v/>
      </c>
      <c r="B42" s="77" t="str">
        <f t="shared" si="1"/>
        <v/>
      </c>
      <c r="C42" s="78" t="str">
        <f t="shared" si="2"/>
        <v/>
      </c>
      <c r="D42" s="186"/>
      <c r="E42" s="186"/>
      <c r="F42" s="187"/>
      <c r="G42" s="181"/>
      <c r="H42" s="181"/>
      <c r="I42" s="180"/>
      <c r="J42" s="178"/>
      <c r="K42" s="178"/>
      <c r="L42" s="178"/>
      <c r="M42" s="178"/>
      <c r="N42" s="218"/>
      <c r="O42" s="191"/>
    </row>
    <row r="43" spans="1:15" ht="63" customHeight="1" x14ac:dyDescent="0.25">
      <c r="A43" s="76" t="str">
        <f t="shared" si="0"/>
        <v/>
      </c>
      <c r="B43" s="77" t="str">
        <f t="shared" si="1"/>
        <v/>
      </c>
      <c r="C43" s="78" t="str">
        <f t="shared" si="2"/>
        <v/>
      </c>
      <c r="D43" s="186"/>
      <c r="E43" s="186"/>
      <c r="F43" s="187"/>
      <c r="G43" s="181"/>
      <c r="H43" s="181"/>
      <c r="I43" s="180"/>
      <c r="J43" s="178"/>
      <c r="K43" s="178"/>
      <c r="L43" s="178"/>
      <c r="M43" s="178"/>
      <c r="N43" s="218"/>
      <c r="O43" s="191"/>
    </row>
    <row r="44" spans="1:15" ht="63" customHeight="1" x14ac:dyDescent="0.25">
      <c r="A44" s="76" t="str">
        <f t="shared" si="0"/>
        <v/>
      </c>
      <c r="B44" s="77" t="str">
        <f t="shared" si="1"/>
        <v/>
      </c>
      <c r="C44" s="78" t="str">
        <f t="shared" si="2"/>
        <v/>
      </c>
      <c r="D44" s="186"/>
      <c r="E44" s="186"/>
      <c r="F44" s="187"/>
      <c r="G44" s="181"/>
      <c r="H44" s="181"/>
      <c r="I44" s="180"/>
      <c r="J44" s="178"/>
      <c r="K44" s="178"/>
      <c r="L44" s="178"/>
      <c r="M44" s="178"/>
      <c r="N44" s="218"/>
      <c r="O44" s="191"/>
    </row>
    <row r="45" spans="1:15" ht="63" customHeight="1" x14ac:dyDescent="0.25">
      <c r="A45" s="76" t="str">
        <f t="shared" si="0"/>
        <v/>
      </c>
      <c r="B45" s="77" t="str">
        <f t="shared" si="1"/>
        <v/>
      </c>
      <c r="C45" s="78" t="str">
        <f t="shared" si="2"/>
        <v/>
      </c>
      <c r="D45" s="186"/>
      <c r="E45" s="186"/>
      <c r="F45" s="187"/>
      <c r="G45" s="181"/>
      <c r="H45" s="181"/>
      <c r="I45" s="180"/>
      <c r="J45" s="178"/>
      <c r="K45" s="178"/>
      <c r="L45" s="178"/>
      <c r="M45" s="178"/>
      <c r="N45" s="218"/>
      <c r="O45" s="191"/>
    </row>
    <row r="46" spans="1:15" ht="63" customHeight="1" x14ac:dyDescent="0.25">
      <c r="A46" s="76" t="str">
        <f t="shared" si="0"/>
        <v/>
      </c>
      <c r="B46" s="77" t="str">
        <f t="shared" si="1"/>
        <v/>
      </c>
      <c r="C46" s="78" t="str">
        <f t="shared" si="2"/>
        <v/>
      </c>
      <c r="D46" s="186"/>
      <c r="E46" s="186"/>
      <c r="F46" s="187"/>
      <c r="G46" s="181"/>
      <c r="H46" s="181"/>
      <c r="I46" s="180"/>
      <c r="J46" s="178"/>
      <c r="K46" s="178"/>
      <c r="L46" s="178"/>
      <c r="M46" s="178"/>
      <c r="N46" s="218"/>
      <c r="O46" s="191"/>
    </row>
    <row r="47" spans="1:15" ht="63" customHeight="1" x14ac:dyDescent="0.25">
      <c r="A47" s="76" t="str">
        <f t="shared" si="0"/>
        <v/>
      </c>
      <c r="B47" s="77" t="str">
        <f t="shared" si="1"/>
        <v/>
      </c>
      <c r="C47" s="78" t="str">
        <f t="shared" si="2"/>
        <v/>
      </c>
      <c r="D47" s="186"/>
      <c r="E47" s="186"/>
      <c r="F47" s="187"/>
      <c r="G47" s="181"/>
      <c r="H47" s="181"/>
      <c r="I47" s="180"/>
      <c r="J47" s="178"/>
      <c r="K47" s="178"/>
      <c r="L47" s="178"/>
      <c r="M47" s="178"/>
      <c r="N47" s="218"/>
      <c r="O47" s="191"/>
    </row>
    <row r="48" spans="1:15" ht="63" customHeight="1" x14ac:dyDescent="0.25">
      <c r="A48" s="76" t="str">
        <f t="shared" si="0"/>
        <v/>
      </c>
      <c r="B48" s="77" t="str">
        <f t="shared" si="1"/>
        <v/>
      </c>
      <c r="C48" s="78" t="str">
        <f t="shared" si="2"/>
        <v/>
      </c>
      <c r="D48" s="186"/>
      <c r="E48" s="186"/>
      <c r="F48" s="187"/>
      <c r="G48" s="181"/>
      <c r="H48" s="181"/>
      <c r="I48" s="180"/>
      <c r="J48" s="178"/>
      <c r="K48" s="178"/>
      <c r="L48" s="178"/>
      <c r="M48" s="178"/>
      <c r="N48" s="218"/>
      <c r="O48" s="191"/>
    </row>
    <row r="49" spans="1:15" ht="63" customHeight="1" x14ac:dyDescent="0.25">
      <c r="A49" s="76" t="str">
        <f t="shared" si="0"/>
        <v/>
      </c>
      <c r="B49" s="77" t="str">
        <f t="shared" si="1"/>
        <v/>
      </c>
      <c r="C49" s="78" t="str">
        <f t="shared" si="2"/>
        <v/>
      </c>
      <c r="D49" s="186"/>
      <c r="E49" s="186"/>
      <c r="F49" s="187"/>
      <c r="G49" s="181"/>
      <c r="H49" s="181"/>
      <c r="I49" s="180"/>
      <c r="J49" s="178"/>
      <c r="K49" s="178"/>
      <c r="L49" s="178"/>
      <c r="M49" s="178"/>
      <c r="N49" s="218"/>
      <c r="O49" s="191"/>
    </row>
    <row r="50" spans="1:15" ht="63" customHeight="1" x14ac:dyDescent="0.25">
      <c r="A50" s="76" t="str">
        <f t="shared" si="0"/>
        <v/>
      </c>
      <c r="B50" s="77" t="str">
        <f t="shared" si="1"/>
        <v/>
      </c>
      <c r="C50" s="78" t="str">
        <f t="shared" si="2"/>
        <v/>
      </c>
      <c r="D50" s="186"/>
      <c r="E50" s="186"/>
      <c r="F50" s="187"/>
      <c r="G50" s="181"/>
      <c r="H50" s="181"/>
      <c r="I50" s="180"/>
      <c r="J50" s="178"/>
      <c r="K50" s="178"/>
      <c r="L50" s="178"/>
      <c r="M50" s="178"/>
      <c r="N50" s="218"/>
      <c r="O50" s="191"/>
    </row>
  </sheetData>
  <sheetProtection password="CC74" sheet="1" objects="1" scenarios="1" insertHyperlinks="0"/>
  <mergeCells count="4">
    <mergeCell ref="G1:G3"/>
    <mergeCell ref="H1:J1"/>
    <mergeCell ref="H2:N3"/>
    <mergeCell ref="A3:D3"/>
  </mergeCells>
  <conditionalFormatting sqref="G19:H19 J10:J50">
    <cfRule type="cellIs" dxfId="99" priority="2" operator="equal">
      <formula>0</formula>
    </cfRule>
  </conditionalFormatting>
  <conditionalFormatting sqref="E3:F3">
    <cfRule type="expression" dxfId="98" priority="1">
      <formula>$A$3="?"</formula>
    </cfRule>
  </conditionalFormatting>
  <dataValidations count="4">
    <dataValidation type="list" errorStyle="warning" allowBlank="1" showInputMessage="1" showErrorMessage="1" sqref="N5:N50" xr:uid="{00000000-0002-0000-1D00-000000000000}">
      <formula1>data_pub</formula1>
    </dataValidation>
    <dataValidation type="list" allowBlank="1" showInputMessage="1" showErrorMessage="1" sqref="F5:F50" xr:uid="{00000000-0002-0000-1D00-000001000000}">
      <formula1>Autori</formula1>
    </dataValidation>
    <dataValidation type="list" allowBlank="1" showInputMessage="1" showErrorMessage="1" sqref="D5:D50" xr:uid="{00000000-0002-0000-1D00-000002000000}">
      <formula1>cdoid</formula1>
    </dataValidation>
    <dataValidation type="list" allowBlank="1" showInputMessage="1" showErrorMessage="1" sqref="E5:E50" xr:uid="{00000000-0002-0000-1D00-000003000000}">
      <formula1>cdoie</formula1>
    </dataValidation>
  </dataValidations>
  <pageMargins left="0.7" right="0.7" top="0.75" bottom="0.75" header="0.3" footer="0.3"/>
  <pageSetup paperSize="9" orientation="portrait" horizontalDpi="4294967293" verticalDpi="4294967293"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9FF99"/>
  </sheetPr>
  <dimension ref="A1:N50"/>
  <sheetViews>
    <sheetView zoomScale="80" zoomScaleNormal="80" workbookViewId="0">
      <pane ySplit="4" topLeftCell="A5" activePane="bottomLeft" state="frozen"/>
      <selection activeCell="G1" sqref="G1:K3"/>
      <selection pane="bottomLeft" activeCell="M5" sqref="M5"/>
    </sheetView>
  </sheetViews>
  <sheetFormatPr defaultRowHeight="15" x14ac:dyDescent="0.25"/>
  <cols>
    <col min="1" max="1" width="4" customWidth="1"/>
    <col min="2" max="2" width="6.85546875" customWidth="1"/>
    <col min="3" max="3" width="18.140625" customWidth="1"/>
    <col min="4" max="4" width="8.42578125" customWidth="1"/>
    <col min="5" max="5" width="13.5703125" customWidth="1"/>
    <col min="6" max="6" width="6.7109375" customWidth="1"/>
    <col min="7" max="7" width="28.42578125" customWidth="1"/>
    <col min="8" max="8" width="64.140625" customWidth="1"/>
    <col min="9" max="9" width="33.42578125" customWidth="1"/>
    <col min="10" max="10" width="50.42578125" customWidth="1"/>
    <col min="11" max="12" width="24.5703125" bestFit="1" customWidth="1"/>
    <col min="13" max="13" width="16.5703125" customWidth="1"/>
    <col min="14" max="14" width="35.7109375" customWidth="1"/>
  </cols>
  <sheetData>
    <row r="1" spans="1:14" ht="15.75" x14ac:dyDescent="0.25">
      <c r="A1" s="102" t="str">
        <f>FisaAutoevaluare!A1</f>
        <v>Universitatea SPIRU HARET - 
Anul universitar 2021-2022</v>
      </c>
      <c r="B1" s="102"/>
      <c r="C1" s="102"/>
      <c r="D1" s="102"/>
      <c r="E1" s="102"/>
      <c r="F1" s="102"/>
      <c r="G1" s="669" t="str">
        <f>HYPERLINK("#FisaAutoevaluare!D134","Inapoi in Fisa C")</f>
        <v>Inapoi in Fisa C</v>
      </c>
      <c r="H1" s="683" t="str">
        <f>FisaAutoevaluare!B126</f>
        <v>Articole/ realizări/ creaţii științifice/ artistice/ literare</v>
      </c>
      <c r="I1" s="683"/>
      <c r="J1" s="683"/>
      <c r="M1" s="41"/>
    </row>
    <row r="2" spans="1:14" ht="15.75" customHeight="1" x14ac:dyDescent="0.25">
      <c r="A2" s="102">
        <f>FisaAutoevaluare!D2</f>
        <v>0</v>
      </c>
      <c r="B2" s="102"/>
      <c r="C2" s="102"/>
      <c r="D2" s="102"/>
      <c r="E2" s="102"/>
      <c r="F2" s="102"/>
      <c r="G2" s="670"/>
      <c r="H2" s="681" t="str">
        <f>FisaAutoevaluare!D134</f>
        <v>Articole/ studii/ lucrări de specialitate care prezintă contribuţii științifice/ artistice/ literare originale, in extenso, publicate în reviste:
- categoriile C/D - pentru domeniul Informatică
-  indexate în BDI-uri, recunoscute în domeniul postului respectiv (domeniul Med Vet, Adm. Publica, Economice, Psihologie, Ed. Fiz., St. Educatiei, Drept, Filologie, Arhitectura, Muzică, Șt. Comunicării), - inclusiv revistele publicate de USH
 prezentându-se cadru didactic la Universitatea Spiru Haret  = obligatoriu minimum 1 articol (autor unic/ coautor).</v>
      </c>
      <c r="I2" s="681"/>
      <c r="J2" s="681"/>
      <c r="K2" s="681"/>
      <c r="L2" s="681"/>
      <c r="M2" s="681"/>
      <c r="N2" s="681"/>
    </row>
    <row r="3" spans="1:14" ht="53.25" customHeight="1" x14ac:dyDescent="0.25">
      <c r="A3" s="676" t="str">
        <f>IF(FisaAutoevaluare!D3="","?",FisaAutoevaluare!D3)</f>
        <v>?</v>
      </c>
      <c r="B3" s="676"/>
      <c r="C3" s="676"/>
      <c r="D3" s="676"/>
      <c r="E3" s="103"/>
      <c r="F3" s="103"/>
      <c r="G3" s="671"/>
      <c r="H3" s="682"/>
      <c r="I3" s="682"/>
      <c r="J3" s="682"/>
      <c r="K3" s="682"/>
      <c r="L3" s="682"/>
      <c r="M3" s="682"/>
      <c r="N3" s="682"/>
    </row>
    <row r="4" spans="1:14" s="43" customFormat="1" ht="30" x14ac:dyDescent="0.25">
      <c r="A4" s="74" t="s">
        <v>1962</v>
      </c>
      <c r="B4" s="75" t="s">
        <v>1963</v>
      </c>
      <c r="C4" s="75" t="s">
        <v>2277</v>
      </c>
      <c r="D4" s="197" t="s">
        <v>1964</v>
      </c>
      <c r="E4" s="198" t="s">
        <v>2084</v>
      </c>
      <c r="F4" s="197" t="s">
        <v>1992</v>
      </c>
      <c r="G4" s="198" t="s">
        <v>2311</v>
      </c>
      <c r="H4" s="198" t="s">
        <v>2303</v>
      </c>
      <c r="I4" s="198" t="s">
        <v>2304</v>
      </c>
      <c r="J4" s="198" t="s">
        <v>2305</v>
      </c>
      <c r="K4" s="198" t="s">
        <v>1965</v>
      </c>
      <c r="L4" s="198" t="s">
        <v>1993</v>
      </c>
      <c r="M4" s="198" t="s">
        <v>2594</v>
      </c>
      <c r="N4" s="198" t="s">
        <v>1994</v>
      </c>
    </row>
    <row r="5" spans="1:14" ht="63" customHeight="1" x14ac:dyDescent="0.25">
      <c r="A5" s="76" t="str">
        <f>IF(H5="","",ROW()-4)</f>
        <v/>
      </c>
      <c r="B5" s="77" t="str">
        <f>IF(H5="","","C3")</f>
        <v/>
      </c>
      <c r="C5" s="78" t="str">
        <f>IF(AND(D5&lt;&gt;"",E5&lt;&gt;"",F5&lt;&gt;""),PROPER(A$3),"")</f>
        <v/>
      </c>
      <c r="D5" s="186"/>
      <c r="E5" s="186"/>
      <c r="F5" s="187"/>
      <c r="G5" s="178"/>
      <c r="H5" s="178"/>
      <c r="I5" s="180"/>
      <c r="J5" s="178"/>
      <c r="K5" s="178"/>
      <c r="L5" s="178"/>
      <c r="M5" s="218"/>
      <c r="N5" s="179"/>
    </row>
    <row r="6" spans="1:14" ht="63" customHeight="1" x14ac:dyDescent="0.25">
      <c r="A6" s="76" t="str">
        <f t="shared" ref="A6:A50" si="0">IF(H6="","",ROW()-4)</f>
        <v/>
      </c>
      <c r="B6" s="77" t="str">
        <f t="shared" ref="B6:B50" si="1">IF(H6="","","C3")</f>
        <v/>
      </c>
      <c r="C6" s="78" t="str">
        <f t="shared" ref="C6:C50" si="2">IF(AND(D6&lt;&gt;"",E6&lt;&gt;"",F6&lt;&gt;""),PROPER(A$3),"")</f>
        <v/>
      </c>
      <c r="D6" s="186"/>
      <c r="E6" s="186"/>
      <c r="F6" s="187"/>
      <c r="G6" s="180"/>
      <c r="H6" s="180"/>
      <c r="I6" s="180"/>
      <c r="J6" s="178"/>
      <c r="K6" s="188"/>
      <c r="L6" s="188"/>
      <c r="M6" s="218"/>
      <c r="N6" s="178"/>
    </row>
    <row r="7" spans="1:14" ht="63" customHeight="1" x14ac:dyDescent="0.25">
      <c r="A7" s="76" t="str">
        <f t="shared" si="0"/>
        <v/>
      </c>
      <c r="B7" s="77" t="str">
        <f t="shared" si="1"/>
        <v/>
      </c>
      <c r="C7" s="78" t="str">
        <f t="shared" si="2"/>
        <v/>
      </c>
      <c r="D7" s="186"/>
      <c r="E7" s="186"/>
      <c r="F7" s="187"/>
      <c r="G7" s="180"/>
      <c r="H7" s="180"/>
      <c r="I7" s="180"/>
      <c r="J7" s="178"/>
      <c r="K7" s="188"/>
      <c r="L7" s="188"/>
      <c r="M7" s="218"/>
      <c r="N7" s="178"/>
    </row>
    <row r="8" spans="1:14" ht="63" customHeight="1" x14ac:dyDescent="0.25">
      <c r="A8" s="76" t="str">
        <f t="shared" si="0"/>
        <v/>
      </c>
      <c r="B8" s="77" t="str">
        <f t="shared" si="1"/>
        <v/>
      </c>
      <c r="C8" s="78" t="str">
        <f t="shared" si="2"/>
        <v/>
      </c>
      <c r="D8" s="186"/>
      <c r="E8" s="186"/>
      <c r="F8" s="187"/>
      <c r="G8" s="180"/>
      <c r="H8" s="180"/>
      <c r="I8" s="180"/>
      <c r="J8" s="178"/>
      <c r="K8" s="188"/>
      <c r="L8" s="188"/>
      <c r="M8" s="218"/>
      <c r="N8" s="178"/>
    </row>
    <row r="9" spans="1:14" ht="63" customHeight="1" x14ac:dyDescent="0.25">
      <c r="A9" s="76" t="str">
        <f t="shared" si="0"/>
        <v/>
      </c>
      <c r="B9" s="77" t="str">
        <f t="shared" si="1"/>
        <v/>
      </c>
      <c r="C9" s="78" t="str">
        <f t="shared" si="2"/>
        <v/>
      </c>
      <c r="D9" s="186"/>
      <c r="E9" s="186"/>
      <c r="F9" s="187"/>
      <c r="G9" s="180"/>
      <c r="H9" s="180"/>
      <c r="I9" s="180"/>
      <c r="J9" s="178"/>
      <c r="K9" s="188"/>
      <c r="L9" s="188"/>
      <c r="M9" s="218"/>
      <c r="N9" s="178"/>
    </row>
    <row r="10" spans="1:14" ht="63" customHeight="1" x14ac:dyDescent="0.25">
      <c r="A10" s="76" t="str">
        <f t="shared" si="0"/>
        <v/>
      </c>
      <c r="B10" s="77" t="str">
        <f t="shared" si="1"/>
        <v/>
      </c>
      <c r="C10" s="78" t="str">
        <f t="shared" si="2"/>
        <v/>
      </c>
      <c r="D10" s="186"/>
      <c r="E10" s="186"/>
      <c r="F10" s="187"/>
      <c r="G10" s="180"/>
      <c r="H10" s="180"/>
      <c r="I10" s="180"/>
      <c r="J10" s="178"/>
      <c r="K10" s="188"/>
      <c r="L10" s="188"/>
      <c r="M10" s="218"/>
      <c r="N10" s="178"/>
    </row>
    <row r="11" spans="1:14" ht="63" customHeight="1" x14ac:dyDescent="0.25">
      <c r="A11" s="76" t="str">
        <f t="shared" si="0"/>
        <v/>
      </c>
      <c r="B11" s="77" t="str">
        <f t="shared" si="1"/>
        <v/>
      </c>
      <c r="C11" s="78" t="str">
        <f t="shared" si="2"/>
        <v/>
      </c>
      <c r="D11" s="186"/>
      <c r="E11" s="186"/>
      <c r="F11" s="187"/>
      <c r="G11" s="180"/>
      <c r="H11" s="179"/>
      <c r="I11" s="180"/>
      <c r="J11" s="178"/>
      <c r="K11" s="188"/>
      <c r="L11" s="188"/>
      <c r="M11" s="218"/>
      <c r="N11" s="178"/>
    </row>
    <row r="12" spans="1:14" ht="63" customHeight="1" x14ac:dyDescent="0.25">
      <c r="A12" s="76" t="str">
        <f t="shared" si="0"/>
        <v/>
      </c>
      <c r="B12" s="77" t="str">
        <f t="shared" si="1"/>
        <v/>
      </c>
      <c r="C12" s="78" t="str">
        <f t="shared" si="2"/>
        <v/>
      </c>
      <c r="D12" s="186"/>
      <c r="E12" s="186"/>
      <c r="F12" s="187"/>
      <c r="G12" s="180"/>
      <c r="H12" s="180"/>
      <c r="I12" s="180"/>
      <c r="J12" s="178"/>
      <c r="K12" s="188"/>
      <c r="L12" s="188"/>
      <c r="M12" s="218"/>
      <c r="N12" s="178"/>
    </row>
    <row r="13" spans="1:14" ht="63" customHeight="1" x14ac:dyDescent="0.25">
      <c r="A13" s="76" t="str">
        <f t="shared" si="0"/>
        <v/>
      </c>
      <c r="B13" s="77" t="str">
        <f t="shared" si="1"/>
        <v/>
      </c>
      <c r="C13" s="78" t="str">
        <f t="shared" si="2"/>
        <v/>
      </c>
      <c r="D13" s="186"/>
      <c r="E13" s="186"/>
      <c r="F13" s="187"/>
      <c r="G13" s="180"/>
      <c r="H13" s="180"/>
      <c r="I13" s="180"/>
      <c r="J13" s="178"/>
      <c r="K13" s="188"/>
      <c r="L13" s="188"/>
      <c r="M13" s="218"/>
      <c r="N13" s="178"/>
    </row>
    <row r="14" spans="1:14" ht="63" customHeight="1" x14ac:dyDescent="0.25">
      <c r="A14" s="76" t="str">
        <f t="shared" si="0"/>
        <v/>
      </c>
      <c r="B14" s="77" t="str">
        <f t="shared" si="1"/>
        <v/>
      </c>
      <c r="C14" s="78" t="str">
        <f t="shared" si="2"/>
        <v/>
      </c>
      <c r="D14" s="186"/>
      <c r="E14" s="186"/>
      <c r="F14" s="187"/>
      <c r="G14" s="180"/>
      <c r="H14" s="180"/>
      <c r="I14" s="180"/>
      <c r="J14" s="178"/>
      <c r="K14" s="188"/>
      <c r="L14" s="188"/>
      <c r="M14" s="218"/>
      <c r="N14" s="178"/>
    </row>
    <row r="15" spans="1:14" ht="63" customHeight="1" x14ac:dyDescent="0.25">
      <c r="A15" s="76" t="str">
        <f t="shared" si="0"/>
        <v/>
      </c>
      <c r="B15" s="77" t="str">
        <f t="shared" si="1"/>
        <v/>
      </c>
      <c r="C15" s="78" t="str">
        <f t="shared" si="2"/>
        <v/>
      </c>
      <c r="D15" s="186"/>
      <c r="E15" s="186"/>
      <c r="F15" s="187"/>
      <c r="G15" s="180"/>
      <c r="H15" s="180"/>
      <c r="I15" s="180"/>
      <c r="J15" s="178"/>
      <c r="K15" s="188"/>
      <c r="L15" s="188"/>
      <c r="M15" s="218"/>
      <c r="N15" s="178"/>
    </row>
    <row r="16" spans="1:14" ht="63" customHeight="1" x14ac:dyDescent="0.25">
      <c r="A16" s="76" t="str">
        <f t="shared" si="0"/>
        <v/>
      </c>
      <c r="B16" s="77" t="str">
        <f t="shared" si="1"/>
        <v/>
      </c>
      <c r="C16" s="78" t="str">
        <f t="shared" si="2"/>
        <v/>
      </c>
      <c r="D16" s="186"/>
      <c r="E16" s="186"/>
      <c r="F16" s="187"/>
      <c r="G16" s="180"/>
      <c r="H16" s="180"/>
      <c r="I16" s="180"/>
      <c r="J16" s="178"/>
      <c r="K16" s="188"/>
      <c r="L16" s="188"/>
      <c r="M16" s="218"/>
      <c r="N16" s="178"/>
    </row>
    <row r="17" spans="1:14" ht="63" customHeight="1" x14ac:dyDescent="0.25">
      <c r="A17" s="76" t="str">
        <f t="shared" si="0"/>
        <v/>
      </c>
      <c r="B17" s="77" t="str">
        <f t="shared" si="1"/>
        <v/>
      </c>
      <c r="C17" s="78" t="str">
        <f t="shared" si="2"/>
        <v/>
      </c>
      <c r="D17" s="186"/>
      <c r="E17" s="186"/>
      <c r="F17" s="187"/>
      <c r="G17" s="180"/>
      <c r="H17" s="180"/>
      <c r="I17" s="180"/>
      <c r="J17" s="178"/>
      <c r="K17" s="188"/>
      <c r="L17" s="188"/>
      <c r="M17" s="218"/>
      <c r="N17" s="178"/>
    </row>
    <row r="18" spans="1:14" ht="63" customHeight="1" x14ac:dyDescent="0.25">
      <c r="A18" s="76" t="str">
        <f t="shared" si="0"/>
        <v/>
      </c>
      <c r="B18" s="77" t="str">
        <f t="shared" si="1"/>
        <v/>
      </c>
      <c r="C18" s="78" t="str">
        <f t="shared" si="2"/>
        <v/>
      </c>
      <c r="D18" s="186"/>
      <c r="E18" s="186"/>
      <c r="F18" s="187"/>
      <c r="G18" s="180"/>
      <c r="H18" s="180"/>
      <c r="I18" s="180"/>
      <c r="J18" s="178"/>
      <c r="K18" s="188"/>
      <c r="L18" s="188"/>
      <c r="M18" s="218"/>
      <c r="N18" s="178"/>
    </row>
    <row r="19" spans="1:14" ht="63" customHeight="1" x14ac:dyDescent="0.25">
      <c r="A19" s="76" t="str">
        <f t="shared" si="0"/>
        <v/>
      </c>
      <c r="B19" s="77" t="str">
        <f t="shared" si="1"/>
        <v/>
      </c>
      <c r="C19" s="78" t="str">
        <f t="shared" si="2"/>
        <v/>
      </c>
      <c r="D19" s="186"/>
      <c r="E19" s="186"/>
      <c r="F19" s="187"/>
      <c r="G19" s="180"/>
      <c r="H19" s="180"/>
      <c r="I19" s="180"/>
      <c r="J19" s="178"/>
      <c r="K19" s="188"/>
      <c r="L19" s="188"/>
      <c r="M19" s="218"/>
      <c r="N19" s="178"/>
    </row>
    <row r="20" spans="1:14" ht="63" customHeight="1" x14ac:dyDescent="0.25">
      <c r="A20" s="76" t="str">
        <f t="shared" si="0"/>
        <v/>
      </c>
      <c r="B20" s="77" t="str">
        <f t="shared" si="1"/>
        <v/>
      </c>
      <c r="C20" s="78" t="str">
        <f t="shared" si="2"/>
        <v/>
      </c>
      <c r="D20" s="186"/>
      <c r="E20" s="186"/>
      <c r="F20" s="187"/>
      <c r="G20" s="180"/>
      <c r="H20" s="180"/>
      <c r="I20" s="180"/>
      <c r="J20" s="178"/>
      <c r="K20" s="188"/>
      <c r="L20" s="188"/>
      <c r="M20" s="218"/>
      <c r="N20" s="178"/>
    </row>
    <row r="21" spans="1:14" ht="63" customHeight="1" x14ac:dyDescent="0.25">
      <c r="A21" s="76" t="str">
        <f t="shared" si="0"/>
        <v/>
      </c>
      <c r="B21" s="77" t="str">
        <f t="shared" si="1"/>
        <v/>
      </c>
      <c r="C21" s="78" t="str">
        <f t="shared" si="2"/>
        <v/>
      </c>
      <c r="D21" s="186"/>
      <c r="E21" s="186"/>
      <c r="F21" s="187"/>
      <c r="G21" s="181"/>
      <c r="H21" s="181"/>
      <c r="I21" s="180"/>
      <c r="J21" s="178"/>
      <c r="K21" s="178"/>
      <c r="L21" s="178"/>
      <c r="M21" s="218"/>
      <c r="N21" s="179"/>
    </row>
    <row r="22" spans="1:14" ht="63" customHeight="1" x14ac:dyDescent="0.25">
      <c r="A22" s="76" t="str">
        <f t="shared" si="0"/>
        <v/>
      </c>
      <c r="B22" s="77" t="str">
        <f t="shared" si="1"/>
        <v/>
      </c>
      <c r="C22" s="78" t="str">
        <f t="shared" si="2"/>
        <v/>
      </c>
      <c r="D22" s="186"/>
      <c r="E22" s="186"/>
      <c r="F22" s="187"/>
      <c r="G22" s="181"/>
      <c r="H22" s="181"/>
      <c r="I22" s="180"/>
      <c r="J22" s="178"/>
      <c r="K22" s="188"/>
      <c r="L22" s="188"/>
      <c r="M22" s="218"/>
      <c r="N22" s="178"/>
    </row>
    <row r="23" spans="1:14" ht="63" customHeight="1" x14ac:dyDescent="0.25">
      <c r="A23" s="76" t="str">
        <f t="shared" si="0"/>
        <v/>
      </c>
      <c r="B23" s="77" t="str">
        <f t="shared" si="1"/>
        <v/>
      </c>
      <c r="C23" s="78" t="str">
        <f t="shared" si="2"/>
        <v/>
      </c>
      <c r="D23" s="186"/>
      <c r="E23" s="186"/>
      <c r="F23" s="187"/>
      <c r="G23" s="181"/>
      <c r="H23" s="181"/>
      <c r="I23" s="180"/>
      <c r="J23" s="178"/>
      <c r="K23" s="188"/>
      <c r="L23" s="188"/>
      <c r="M23" s="218"/>
      <c r="N23" s="178"/>
    </row>
    <row r="24" spans="1:14" ht="63" customHeight="1" x14ac:dyDescent="0.25">
      <c r="A24" s="76" t="str">
        <f t="shared" si="0"/>
        <v/>
      </c>
      <c r="B24" s="77" t="str">
        <f t="shared" si="1"/>
        <v/>
      </c>
      <c r="C24" s="78" t="str">
        <f t="shared" si="2"/>
        <v/>
      </c>
      <c r="D24" s="186"/>
      <c r="E24" s="186"/>
      <c r="F24" s="187"/>
      <c r="G24" s="190"/>
      <c r="H24" s="181"/>
      <c r="I24" s="180"/>
      <c r="J24" s="178"/>
      <c r="K24" s="188"/>
      <c r="L24" s="188"/>
      <c r="M24" s="218"/>
      <c r="N24" s="178"/>
    </row>
    <row r="25" spans="1:14" ht="63" customHeight="1" x14ac:dyDescent="0.25">
      <c r="A25" s="76" t="str">
        <f t="shared" si="0"/>
        <v/>
      </c>
      <c r="B25" s="77" t="str">
        <f t="shared" si="1"/>
        <v/>
      </c>
      <c r="C25" s="78" t="str">
        <f t="shared" si="2"/>
        <v/>
      </c>
      <c r="D25" s="186"/>
      <c r="E25" s="186"/>
      <c r="F25" s="187"/>
      <c r="G25" s="181"/>
      <c r="H25" s="181"/>
      <c r="I25" s="180"/>
      <c r="J25" s="178"/>
      <c r="K25" s="188"/>
      <c r="L25" s="188"/>
      <c r="M25" s="218"/>
      <c r="N25" s="178"/>
    </row>
    <row r="26" spans="1:14" ht="63" customHeight="1" x14ac:dyDescent="0.25">
      <c r="A26" s="76" t="str">
        <f t="shared" si="0"/>
        <v/>
      </c>
      <c r="B26" s="77" t="str">
        <f t="shared" si="1"/>
        <v/>
      </c>
      <c r="C26" s="78" t="str">
        <f t="shared" si="2"/>
        <v/>
      </c>
      <c r="D26" s="186"/>
      <c r="E26" s="186"/>
      <c r="F26" s="187"/>
      <c r="G26" s="181"/>
      <c r="H26" s="181"/>
      <c r="I26" s="180"/>
      <c r="J26" s="178"/>
      <c r="K26" s="188"/>
      <c r="L26" s="188"/>
      <c r="M26" s="218"/>
      <c r="N26" s="178"/>
    </row>
    <row r="27" spans="1:14" ht="63" customHeight="1" x14ac:dyDescent="0.25">
      <c r="A27" s="76" t="str">
        <f t="shared" si="0"/>
        <v/>
      </c>
      <c r="B27" s="77" t="str">
        <f t="shared" si="1"/>
        <v/>
      </c>
      <c r="C27" s="78" t="str">
        <f t="shared" si="2"/>
        <v/>
      </c>
      <c r="D27" s="186"/>
      <c r="E27" s="186"/>
      <c r="F27" s="187"/>
      <c r="G27" s="181"/>
      <c r="H27" s="181"/>
      <c r="I27" s="180"/>
      <c r="J27" s="178"/>
      <c r="K27" s="188"/>
      <c r="L27" s="188"/>
      <c r="M27" s="218"/>
      <c r="N27" s="178"/>
    </row>
    <row r="28" spans="1:14" ht="63" customHeight="1" x14ac:dyDescent="0.25">
      <c r="A28" s="76" t="str">
        <f t="shared" si="0"/>
        <v/>
      </c>
      <c r="B28" s="77" t="str">
        <f t="shared" si="1"/>
        <v/>
      </c>
      <c r="C28" s="78" t="str">
        <f t="shared" si="2"/>
        <v/>
      </c>
      <c r="D28" s="186"/>
      <c r="E28" s="186"/>
      <c r="F28" s="187"/>
      <c r="G28" s="181"/>
      <c r="H28" s="181"/>
      <c r="I28" s="180"/>
      <c r="J28" s="178"/>
      <c r="K28" s="188"/>
      <c r="L28" s="188"/>
      <c r="M28" s="218"/>
      <c r="N28" s="178"/>
    </row>
    <row r="29" spans="1:14" ht="63" customHeight="1" x14ac:dyDescent="0.25">
      <c r="A29" s="76" t="str">
        <f t="shared" si="0"/>
        <v/>
      </c>
      <c r="B29" s="77" t="str">
        <f t="shared" si="1"/>
        <v/>
      </c>
      <c r="C29" s="78" t="str">
        <f t="shared" si="2"/>
        <v/>
      </c>
      <c r="D29" s="186"/>
      <c r="E29" s="186"/>
      <c r="F29" s="187"/>
      <c r="G29" s="181"/>
      <c r="H29" s="181"/>
      <c r="I29" s="180"/>
      <c r="J29" s="178"/>
      <c r="K29" s="188"/>
      <c r="L29" s="188"/>
      <c r="M29" s="218"/>
      <c r="N29" s="178"/>
    </row>
    <row r="30" spans="1:14" ht="63" customHeight="1" x14ac:dyDescent="0.25">
      <c r="A30" s="76" t="str">
        <f t="shared" si="0"/>
        <v/>
      </c>
      <c r="B30" s="77" t="str">
        <f t="shared" si="1"/>
        <v/>
      </c>
      <c r="C30" s="78" t="str">
        <f t="shared" si="2"/>
        <v/>
      </c>
      <c r="D30" s="186"/>
      <c r="E30" s="186"/>
      <c r="F30" s="187"/>
      <c r="G30" s="181"/>
      <c r="H30" s="181"/>
      <c r="I30" s="180"/>
      <c r="J30" s="178"/>
      <c r="K30" s="188"/>
      <c r="L30" s="188"/>
      <c r="M30" s="218"/>
      <c r="N30" s="178"/>
    </row>
    <row r="31" spans="1:14" ht="63" customHeight="1" x14ac:dyDescent="0.25">
      <c r="A31" s="76" t="str">
        <f t="shared" si="0"/>
        <v/>
      </c>
      <c r="B31" s="77" t="str">
        <f t="shared" si="1"/>
        <v/>
      </c>
      <c r="C31" s="78" t="str">
        <f t="shared" si="2"/>
        <v/>
      </c>
      <c r="D31" s="186"/>
      <c r="E31" s="186"/>
      <c r="F31" s="187"/>
      <c r="G31" s="181"/>
      <c r="H31" s="181"/>
      <c r="I31" s="180"/>
      <c r="J31" s="178"/>
      <c r="K31" s="188"/>
      <c r="L31" s="188"/>
      <c r="M31" s="218"/>
      <c r="N31" s="178"/>
    </row>
    <row r="32" spans="1:14" ht="63" customHeight="1" x14ac:dyDescent="0.25">
      <c r="A32" s="76" t="str">
        <f t="shared" si="0"/>
        <v/>
      </c>
      <c r="B32" s="77" t="str">
        <f t="shared" si="1"/>
        <v/>
      </c>
      <c r="C32" s="78" t="str">
        <f t="shared" si="2"/>
        <v/>
      </c>
      <c r="D32" s="186"/>
      <c r="E32" s="186"/>
      <c r="F32" s="187"/>
      <c r="G32" s="181"/>
      <c r="H32" s="181"/>
      <c r="I32" s="180"/>
      <c r="J32" s="178"/>
      <c r="K32" s="188"/>
      <c r="L32" s="188"/>
      <c r="M32" s="218"/>
      <c r="N32" s="178"/>
    </row>
    <row r="33" spans="1:14" ht="63" customHeight="1" x14ac:dyDescent="0.25">
      <c r="A33" s="76" t="str">
        <f t="shared" si="0"/>
        <v/>
      </c>
      <c r="B33" s="77" t="str">
        <f t="shared" si="1"/>
        <v/>
      </c>
      <c r="C33" s="78" t="str">
        <f t="shared" si="2"/>
        <v/>
      </c>
      <c r="D33" s="186"/>
      <c r="E33" s="186"/>
      <c r="F33" s="187"/>
      <c r="G33" s="181"/>
      <c r="H33" s="181"/>
      <c r="I33" s="180"/>
      <c r="J33" s="178"/>
      <c r="K33" s="188"/>
      <c r="L33" s="188"/>
      <c r="M33" s="218"/>
      <c r="N33" s="178"/>
    </row>
    <row r="34" spans="1:14" ht="63" customHeight="1" x14ac:dyDescent="0.25">
      <c r="A34" s="76" t="str">
        <f t="shared" si="0"/>
        <v/>
      </c>
      <c r="B34" s="77" t="str">
        <f t="shared" si="1"/>
        <v/>
      </c>
      <c r="C34" s="78" t="str">
        <f t="shared" si="2"/>
        <v/>
      </c>
      <c r="D34" s="186"/>
      <c r="E34" s="186"/>
      <c r="F34" s="187"/>
      <c r="G34" s="181"/>
      <c r="H34" s="181"/>
      <c r="I34" s="180"/>
      <c r="J34" s="178"/>
      <c r="K34" s="188"/>
      <c r="L34" s="188"/>
      <c r="M34" s="218"/>
      <c r="N34" s="178"/>
    </row>
    <row r="35" spans="1:14" ht="63" customHeight="1" x14ac:dyDescent="0.25">
      <c r="A35" s="76" t="str">
        <f t="shared" si="0"/>
        <v/>
      </c>
      <c r="B35" s="77" t="str">
        <f t="shared" si="1"/>
        <v/>
      </c>
      <c r="C35" s="78" t="str">
        <f t="shared" si="2"/>
        <v/>
      </c>
      <c r="D35" s="186"/>
      <c r="E35" s="186"/>
      <c r="F35" s="187"/>
      <c r="G35" s="181"/>
      <c r="H35" s="181"/>
      <c r="I35" s="180"/>
      <c r="J35" s="178"/>
      <c r="K35" s="188"/>
      <c r="L35" s="188"/>
      <c r="M35" s="218"/>
      <c r="N35" s="178"/>
    </row>
    <row r="36" spans="1:14" ht="63" customHeight="1" x14ac:dyDescent="0.25">
      <c r="A36" s="76" t="str">
        <f t="shared" si="0"/>
        <v/>
      </c>
      <c r="B36" s="77" t="str">
        <f t="shared" si="1"/>
        <v/>
      </c>
      <c r="C36" s="78" t="str">
        <f t="shared" si="2"/>
        <v/>
      </c>
      <c r="D36" s="186"/>
      <c r="E36" s="186"/>
      <c r="F36" s="187"/>
      <c r="G36" s="181"/>
      <c r="H36" s="181"/>
      <c r="I36" s="180"/>
      <c r="J36" s="178"/>
      <c r="K36" s="188"/>
      <c r="L36" s="188"/>
      <c r="M36" s="218"/>
      <c r="N36" s="178"/>
    </row>
    <row r="37" spans="1:14" ht="63" customHeight="1" x14ac:dyDescent="0.25">
      <c r="A37" s="76" t="str">
        <f t="shared" si="0"/>
        <v/>
      </c>
      <c r="B37" s="77" t="str">
        <f t="shared" si="1"/>
        <v/>
      </c>
      <c r="C37" s="78" t="str">
        <f t="shared" si="2"/>
        <v/>
      </c>
      <c r="D37" s="186"/>
      <c r="E37" s="186"/>
      <c r="F37" s="187"/>
      <c r="G37" s="181"/>
      <c r="H37" s="181"/>
      <c r="I37" s="180"/>
      <c r="J37" s="178"/>
      <c r="K37" s="188"/>
      <c r="L37" s="188"/>
      <c r="M37" s="218"/>
      <c r="N37" s="178"/>
    </row>
    <row r="38" spans="1:14" ht="63" customHeight="1" x14ac:dyDescent="0.25">
      <c r="A38" s="76" t="str">
        <f t="shared" si="0"/>
        <v/>
      </c>
      <c r="B38" s="77" t="str">
        <f t="shared" si="1"/>
        <v/>
      </c>
      <c r="C38" s="78" t="str">
        <f t="shared" si="2"/>
        <v/>
      </c>
      <c r="D38" s="186"/>
      <c r="E38" s="186"/>
      <c r="F38" s="187"/>
      <c r="G38" s="181"/>
      <c r="H38" s="181"/>
      <c r="I38" s="180"/>
      <c r="J38" s="178"/>
      <c r="K38" s="188"/>
      <c r="L38" s="188"/>
      <c r="M38" s="218"/>
      <c r="N38" s="178"/>
    </row>
    <row r="39" spans="1:14" ht="63" customHeight="1" x14ac:dyDescent="0.25">
      <c r="A39" s="76" t="str">
        <f t="shared" si="0"/>
        <v/>
      </c>
      <c r="B39" s="77" t="str">
        <f t="shared" si="1"/>
        <v/>
      </c>
      <c r="C39" s="78" t="str">
        <f t="shared" si="2"/>
        <v/>
      </c>
      <c r="D39" s="186"/>
      <c r="E39" s="186"/>
      <c r="F39" s="187"/>
      <c r="G39" s="181"/>
      <c r="H39" s="181"/>
      <c r="I39" s="180"/>
      <c r="J39" s="178"/>
      <c r="K39" s="188"/>
      <c r="L39" s="188"/>
      <c r="M39" s="218"/>
      <c r="N39" s="178"/>
    </row>
    <row r="40" spans="1:14" ht="63" customHeight="1" x14ac:dyDescent="0.25">
      <c r="A40" s="76" t="str">
        <f t="shared" si="0"/>
        <v/>
      </c>
      <c r="B40" s="77" t="str">
        <f t="shared" si="1"/>
        <v/>
      </c>
      <c r="C40" s="78" t="str">
        <f t="shared" si="2"/>
        <v/>
      </c>
      <c r="D40" s="186"/>
      <c r="E40" s="186"/>
      <c r="F40" s="187"/>
      <c r="G40" s="181"/>
      <c r="H40" s="181"/>
      <c r="I40" s="180"/>
      <c r="J40" s="178"/>
      <c r="K40" s="188"/>
      <c r="L40" s="188"/>
      <c r="M40" s="218"/>
      <c r="N40" s="178"/>
    </row>
    <row r="41" spans="1:14" ht="63" customHeight="1" x14ac:dyDescent="0.25">
      <c r="A41" s="76" t="str">
        <f t="shared" si="0"/>
        <v/>
      </c>
      <c r="B41" s="77" t="str">
        <f t="shared" si="1"/>
        <v/>
      </c>
      <c r="C41" s="78" t="str">
        <f t="shared" si="2"/>
        <v/>
      </c>
      <c r="D41" s="186"/>
      <c r="E41" s="186"/>
      <c r="F41" s="187"/>
      <c r="G41" s="181"/>
      <c r="H41" s="181"/>
      <c r="I41" s="180"/>
      <c r="J41" s="178"/>
      <c r="K41" s="188"/>
      <c r="L41" s="188"/>
      <c r="M41" s="218"/>
      <c r="N41" s="178"/>
    </row>
    <row r="42" spans="1:14" ht="63" customHeight="1" x14ac:dyDescent="0.25">
      <c r="A42" s="76" t="str">
        <f t="shared" si="0"/>
        <v/>
      </c>
      <c r="B42" s="77" t="str">
        <f t="shared" si="1"/>
        <v/>
      </c>
      <c r="C42" s="78" t="str">
        <f t="shared" si="2"/>
        <v/>
      </c>
      <c r="D42" s="186"/>
      <c r="E42" s="186"/>
      <c r="F42" s="187"/>
      <c r="G42" s="181"/>
      <c r="H42" s="181"/>
      <c r="I42" s="180"/>
      <c r="J42" s="178"/>
      <c r="K42" s="188"/>
      <c r="L42" s="188"/>
      <c r="M42" s="218"/>
      <c r="N42" s="178"/>
    </row>
    <row r="43" spans="1:14" ht="63" customHeight="1" x14ac:dyDescent="0.25">
      <c r="A43" s="76" t="str">
        <f t="shared" si="0"/>
        <v/>
      </c>
      <c r="B43" s="77" t="str">
        <f t="shared" si="1"/>
        <v/>
      </c>
      <c r="C43" s="78" t="str">
        <f t="shared" si="2"/>
        <v/>
      </c>
      <c r="D43" s="186"/>
      <c r="E43" s="186"/>
      <c r="F43" s="187"/>
      <c r="G43" s="181"/>
      <c r="H43" s="181"/>
      <c r="I43" s="180"/>
      <c r="J43" s="178"/>
      <c r="K43" s="188"/>
      <c r="L43" s="188"/>
      <c r="M43" s="218"/>
      <c r="N43" s="178"/>
    </row>
    <row r="44" spans="1:14" ht="63" customHeight="1" x14ac:dyDescent="0.25">
      <c r="A44" s="76" t="str">
        <f t="shared" si="0"/>
        <v/>
      </c>
      <c r="B44" s="77" t="str">
        <f t="shared" si="1"/>
        <v/>
      </c>
      <c r="C44" s="78" t="str">
        <f t="shared" si="2"/>
        <v/>
      </c>
      <c r="D44" s="186"/>
      <c r="E44" s="186"/>
      <c r="F44" s="187"/>
      <c r="G44" s="181"/>
      <c r="H44" s="181"/>
      <c r="I44" s="180"/>
      <c r="J44" s="178"/>
      <c r="K44" s="188"/>
      <c r="L44" s="188"/>
      <c r="M44" s="218"/>
      <c r="N44" s="178"/>
    </row>
    <row r="45" spans="1:14" ht="63" customHeight="1" x14ac:dyDescent="0.25">
      <c r="A45" s="76" t="str">
        <f t="shared" si="0"/>
        <v/>
      </c>
      <c r="B45" s="77" t="str">
        <f t="shared" si="1"/>
        <v/>
      </c>
      <c r="C45" s="78" t="str">
        <f t="shared" si="2"/>
        <v/>
      </c>
      <c r="D45" s="186"/>
      <c r="E45" s="186"/>
      <c r="F45" s="187"/>
      <c r="G45" s="181"/>
      <c r="H45" s="181"/>
      <c r="I45" s="180"/>
      <c r="J45" s="178"/>
      <c r="K45" s="188"/>
      <c r="L45" s="188"/>
      <c r="M45" s="218"/>
      <c r="N45" s="178"/>
    </row>
    <row r="46" spans="1:14" ht="63" customHeight="1" x14ac:dyDescent="0.25">
      <c r="A46" s="76" t="str">
        <f t="shared" si="0"/>
        <v/>
      </c>
      <c r="B46" s="77" t="str">
        <f t="shared" si="1"/>
        <v/>
      </c>
      <c r="C46" s="78" t="str">
        <f t="shared" si="2"/>
        <v/>
      </c>
      <c r="D46" s="186"/>
      <c r="E46" s="186"/>
      <c r="F46" s="187"/>
      <c r="G46" s="181"/>
      <c r="H46" s="181"/>
      <c r="I46" s="180"/>
      <c r="J46" s="178"/>
      <c r="K46" s="188"/>
      <c r="L46" s="188"/>
      <c r="M46" s="218"/>
      <c r="N46" s="178"/>
    </row>
    <row r="47" spans="1:14" ht="63" customHeight="1" x14ac:dyDescent="0.25">
      <c r="A47" s="76" t="str">
        <f t="shared" si="0"/>
        <v/>
      </c>
      <c r="B47" s="77" t="str">
        <f t="shared" si="1"/>
        <v/>
      </c>
      <c r="C47" s="78" t="str">
        <f t="shared" si="2"/>
        <v/>
      </c>
      <c r="D47" s="186"/>
      <c r="E47" s="186"/>
      <c r="F47" s="187"/>
      <c r="G47" s="181"/>
      <c r="H47" s="181"/>
      <c r="I47" s="180"/>
      <c r="J47" s="178"/>
      <c r="K47" s="188"/>
      <c r="L47" s="188"/>
      <c r="M47" s="218"/>
      <c r="N47" s="178"/>
    </row>
    <row r="48" spans="1:14" ht="63" customHeight="1" x14ac:dyDescent="0.25">
      <c r="A48" s="76" t="str">
        <f t="shared" si="0"/>
        <v/>
      </c>
      <c r="B48" s="77" t="str">
        <f t="shared" si="1"/>
        <v/>
      </c>
      <c r="C48" s="78" t="str">
        <f t="shared" si="2"/>
        <v/>
      </c>
      <c r="D48" s="186"/>
      <c r="E48" s="186"/>
      <c r="F48" s="187"/>
      <c r="G48" s="181"/>
      <c r="H48" s="181"/>
      <c r="I48" s="180"/>
      <c r="J48" s="178"/>
      <c r="K48" s="188"/>
      <c r="L48" s="188"/>
      <c r="M48" s="218"/>
      <c r="N48" s="178"/>
    </row>
    <row r="49" spans="1:14" ht="63" customHeight="1" x14ac:dyDescent="0.25">
      <c r="A49" s="76" t="str">
        <f t="shared" si="0"/>
        <v/>
      </c>
      <c r="B49" s="77" t="str">
        <f t="shared" si="1"/>
        <v/>
      </c>
      <c r="C49" s="78" t="str">
        <f t="shared" si="2"/>
        <v/>
      </c>
      <c r="D49" s="186"/>
      <c r="E49" s="186"/>
      <c r="F49" s="187"/>
      <c r="G49" s="181"/>
      <c r="H49" s="181"/>
      <c r="I49" s="180"/>
      <c r="J49" s="178"/>
      <c r="K49" s="188"/>
      <c r="L49" s="188"/>
      <c r="M49" s="218"/>
      <c r="N49" s="178"/>
    </row>
    <row r="50" spans="1:14" ht="63" customHeight="1" x14ac:dyDescent="0.25">
      <c r="A50" s="76" t="str">
        <f t="shared" si="0"/>
        <v/>
      </c>
      <c r="B50" s="77" t="str">
        <f t="shared" si="1"/>
        <v/>
      </c>
      <c r="C50" s="78" t="str">
        <f t="shared" si="2"/>
        <v/>
      </c>
      <c r="D50" s="186"/>
      <c r="E50" s="186"/>
      <c r="F50" s="187"/>
      <c r="G50" s="181"/>
      <c r="H50" s="181"/>
      <c r="I50" s="180"/>
      <c r="J50" s="178"/>
      <c r="K50" s="188"/>
      <c r="L50" s="188"/>
      <c r="M50" s="218"/>
      <c r="N50" s="178"/>
    </row>
  </sheetData>
  <sheetProtection password="CC74" sheet="1" objects="1" scenarios="1" insertHyperlinks="0"/>
  <mergeCells count="4">
    <mergeCell ref="G1:G3"/>
    <mergeCell ref="H1:J1"/>
    <mergeCell ref="H2:N3"/>
    <mergeCell ref="A3:D3"/>
  </mergeCells>
  <conditionalFormatting sqref="G19:H19 J10:J50">
    <cfRule type="cellIs" dxfId="97" priority="2" operator="equal">
      <formula>0</formula>
    </cfRule>
  </conditionalFormatting>
  <conditionalFormatting sqref="E3:F3">
    <cfRule type="expression" dxfId="96" priority="1">
      <formula>$A$3="?"</formula>
    </cfRule>
  </conditionalFormatting>
  <dataValidations count="4">
    <dataValidation type="list" errorStyle="warning" allowBlank="1" showInputMessage="1" showErrorMessage="1" sqref="M5:M50" xr:uid="{00000000-0002-0000-1E00-000000000000}">
      <formula1>data_pub</formula1>
    </dataValidation>
    <dataValidation type="list" allowBlank="1" showInputMessage="1" showErrorMessage="1" sqref="F5:F50" xr:uid="{00000000-0002-0000-1E00-000001000000}">
      <formula1>Autori</formula1>
    </dataValidation>
    <dataValidation type="list" allowBlank="1" showInputMessage="1" showErrorMessage="1" sqref="D5:D50" xr:uid="{00000000-0002-0000-1E00-000002000000}">
      <formula1>ctreid</formula1>
    </dataValidation>
    <dataValidation type="list" allowBlank="1" showInputMessage="1" showErrorMessage="1" sqref="E5:E50" xr:uid="{00000000-0002-0000-1E00-000003000000}">
      <formula1>ctreie</formula1>
    </dataValidation>
  </dataValidations>
  <pageMargins left="0.7" right="0.7" top="0.75" bottom="0.75" header="0.3" footer="0.3"/>
  <pageSetup paperSize="9" orientation="portrait" horizontalDpi="4294967293" verticalDpi="4294967293"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9FF99"/>
  </sheetPr>
  <dimension ref="A1:P50"/>
  <sheetViews>
    <sheetView zoomScale="80" zoomScaleNormal="80" workbookViewId="0">
      <pane ySplit="4" topLeftCell="A5" activePane="bottomLeft" state="frozen"/>
      <selection activeCell="G1" sqref="G1:K3"/>
      <selection pane="bottomLeft" activeCell="M5" sqref="M5"/>
    </sheetView>
  </sheetViews>
  <sheetFormatPr defaultRowHeight="15" x14ac:dyDescent="0.25"/>
  <cols>
    <col min="1" max="1" width="4" customWidth="1"/>
    <col min="2" max="2" width="6.85546875" customWidth="1"/>
    <col min="3" max="3" width="16.85546875" customWidth="1"/>
    <col min="4" max="4" width="8.42578125" customWidth="1"/>
    <col min="5" max="5" width="12.7109375" customWidth="1"/>
    <col min="6" max="6" width="6.28515625" customWidth="1"/>
    <col min="7" max="7" width="29.140625" customWidth="1"/>
    <col min="8" max="8" width="64.140625" customWidth="1"/>
    <col min="9" max="9" width="33.5703125" customWidth="1"/>
    <col min="10" max="10" width="51.140625" customWidth="1"/>
    <col min="11" max="12" width="24.5703125" bestFit="1" customWidth="1"/>
    <col min="13" max="13" width="16.140625" customWidth="1"/>
    <col min="14" max="14" width="36.28515625" customWidth="1"/>
    <col min="15" max="15" width="10.42578125" style="40" hidden="1" customWidth="1"/>
    <col min="16" max="16" width="25.140625" hidden="1" customWidth="1"/>
  </cols>
  <sheetData>
    <row r="1" spans="1:16" ht="15.75" x14ac:dyDescent="0.25">
      <c r="A1" s="102" t="str">
        <f>FisaAutoevaluare!A1</f>
        <v>Universitatea SPIRU HARET - 
Anul universitar 2021-2022</v>
      </c>
      <c r="B1" s="102"/>
      <c r="C1" s="102"/>
      <c r="D1" s="102"/>
      <c r="E1" s="102"/>
      <c r="F1" s="102"/>
      <c r="G1" s="669" t="str">
        <f>HYPERLINK("#FisaAutoevaluare!D138","Inapoi in Fisa C")</f>
        <v>Inapoi in Fisa C</v>
      </c>
      <c r="H1" s="683" t="str">
        <f>FisaAutoevaluare!B126</f>
        <v>Articole/ realizări/ creaţii științifice/ artistice/ literare</v>
      </c>
      <c r="I1" s="683"/>
      <c r="J1" s="683"/>
      <c r="M1" s="41"/>
    </row>
    <row r="2" spans="1:16" ht="15.75" customHeight="1" x14ac:dyDescent="0.25">
      <c r="A2" s="102">
        <f>FisaAutoevaluare!D2</f>
        <v>0</v>
      </c>
      <c r="B2" s="102"/>
      <c r="C2" s="102"/>
      <c r="D2" s="102"/>
      <c r="E2" s="102"/>
      <c r="F2" s="102"/>
      <c r="G2" s="670"/>
      <c r="H2" s="681" t="str">
        <f>FisaAutoevaluare!D138</f>
        <v>Articole/ studii/ lucrări de specialitate care prezintă contribuţii științifice/ artistice/ literare originale, in extenso, publicate în reviste recunoscute în domeniul postului ocupat, prezentându-se cadru didactic la Universitatea Spiru Haret.</v>
      </c>
      <c r="I2" s="681"/>
      <c r="J2" s="681"/>
      <c r="K2" s="681"/>
      <c r="L2" s="681"/>
      <c r="M2" s="681"/>
      <c r="N2" s="681"/>
      <c r="O2" s="681"/>
      <c r="P2" s="681"/>
    </row>
    <row r="3" spans="1:16" x14ac:dyDescent="0.25">
      <c r="A3" s="676" t="str">
        <f>IF(FisaAutoevaluare!D3="","?",FisaAutoevaluare!D3)</f>
        <v>?</v>
      </c>
      <c r="B3" s="676"/>
      <c r="C3" s="676"/>
      <c r="D3" s="676"/>
      <c r="E3" s="103"/>
      <c r="F3" s="103"/>
      <c r="G3" s="671"/>
      <c r="H3" s="682"/>
      <c r="I3" s="682"/>
      <c r="J3" s="682"/>
      <c r="K3" s="682"/>
      <c r="L3" s="682"/>
      <c r="M3" s="682"/>
      <c r="N3" s="682"/>
      <c r="O3" s="682"/>
      <c r="P3" s="682"/>
    </row>
    <row r="4" spans="1:16" s="43" customFormat="1" ht="30" x14ac:dyDescent="0.25">
      <c r="A4" s="74" t="s">
        <v>1962</v>
      </c>
      <c r="B4" s="75" t="s">
        <v>1963</v>
      </c>
      <c r="C4" s="75" t="s">
        <v>2277</v>
      </c>
      <c r="D4" s="197" t="s">
        <v>1964</v>
      </c>
      <c r="E4" s="198" t="s">
        <v>2084</v>
      </c>
      <c r="F4" s="197" t="s">
        <v>1992</v>
      </c>
      <c r="G4" s="198" t="s">
        <v>2311</v>
      </c>
      <c r="H4" s="198" t="s">
        <v>2303</v>
      </c>
      <c r="I4" s="198" t="s">
        <v>2304</v>
      </c>
      <c r="J4" s="198" t="s">
        <v>2305</v>
      </c>
      <c r="K4" s="198" t="s">
        <v>1965</v>
      </c>
      <c r="L4" s="198" t="s">
        <v>1993</v>
      </c>
      <c r="M4" s="198" t="s">
        <v>2594</v>
      </c>
      <c r="N4" s="198" t="s">
        <v>1994</v>
      </c>
      <c r="O4" s="42" t="s">
        <v>1966</v>
      </c>
      <c r="P4" s="42" t="s">
        <v>1994</v>
      </c>
    </row>
    <row r="5" spans="1:16" ht="63" customHeight="1" x14ac:dyDescent="0.25">
      <c r="A5" s="76" t="str">
        <f>IF(H5="","",ROW()-4)</f>
        <v/>
      </c>
      <c r="B5" s="77" t="str">
        <f>IF(H5="","","C4")</f>
        <v/>
      </c>
      <c r="C5" s="78" t="str">
        <f>IF(AND(D5&lt;&gt;"",E5&lt;&gt;"",F5&lt;&gt;""),PROPER(A$3),"")</f>
        <v/>
      </c>
      <c r="D5" s="186"/>
      <c r="E5" s="186"/>
      <c r="F5" s="187"/>
      <c r="G5" s="178"/>
      <c r="H5" s="178"/>
      <c r="I5" s="180"/>
      <c r="J5" s="178"/>
      <c r="K5" s="178"/>
      <c r="L5" s="178"/>
      <c r="M5" s="218"/>
      <c r="N5" s="179"/>
      <c r="O5" s="46">
        <v>2015</v>
      </c>
      <c r="P5" s="71" t="s">
        <v>1968</v>
      </c>
    </row>
    <row r="6" spans="1:16" ht="63" customHeight="1" x14ac:dyDescent="0.25">
      <c r="A6" s="76" t="str">
        <f t="shared" ref="A6:A50" si="0">IF(H6="","",ROW()-4)</f>
        <v/>
      </c>
      <c r="B6" s="77" t="str">
        <f t="shared" ref="B6:B50" si="1">IF(H6="","","C4")</f>
        <v/>
      </c>
      <c r="C6" s="78" t="str">
        <f t="shared" ref="C6:C50" si="2">IF(AND(D6&lt;&gt;"",E6&lt;&gt;"",F6&lt;&gt;""),PROPER(A$3),"")</f>
        <v/>
      </c>
      <c r="D6" s="186"/>
      <c r="E6" s="186"/>
      <c r="F6" s="187"/>
      <c r="G6" s="180"/>
      <c r="H6" s="180"/>
      <c r="I6" s="180"/>
      <c r="J6" s="178"/>
      <c r="K6" s="188"/>
      <c r="L6" s="188"/>
      <c r="M6" s="218"/>
      <c r="N6" s="178"/>
      <c r="O6" s="46">
        <v>2016</v>
      </c>
      <c r="P6" s="71" t="s">
        <v>1969</v>
      </c>
    </row>
    <row r="7" spans="1:16" ht="63" customHeight="1" x14ac:dyDescent="0.25">
      <c r="A7" s="76" t="str">
        <f t="shared" si="0"/>
        <v/>
      </c>
      <c r="B7" s="77" t="str">
        <f t="shared" si="1"/>
        <v/>
      </c>
      <c r="C7" s="78" t="str">
        <f t="shared" si="2"/>
        <v/>
      </c>
      <c r="D7" s="186"/>
      <c r="E7" s="186"/>
      <c r="F7" s="187"/>
      <c r="G7" s="180"/>
      <c r="H7" s="180"/>
      <c r="I7" s="180"/>
      <c r="J7" s="178"/>
      <c r="K7" s="188"/>
      <c r="L7" s="188"/>
      <c r="M7" s="218"/>
      <c r="N7" s="178"/>
      <c r="O7" s="46">
        <v>2015</v>
      </c>
      <c r="P7" s="71" t="s">
        <v>1968</v>
      </c>
    </row>
    <row r="8" spans="1:16" ht="63" customHeight="1" x14ac:dyDescent="0.25">
      <c r="A8" s="76" t="str">
        <f t="shared" si="0"/>
        <v/>
      </c>
      <c r="B8" s="77" t="str">
        <f t="shared" si="1"/>
        <v/>
      </c>
      <c r="C8" s="78" t="str">
        <f t="shared" si="2"/>
        <v/>
      </c>
      <c r="D8" s="186"/>
      <c r="E8" s="186"/>
      <c r="F8" s="187"/>
      <c r="G8" s="180"/>
      <c r="H8" s="178"/>
      <c r="I8" s="180"/>
      <c r="J8" s="178"/>
      <c r="K8" s="188"/>
      <c r="L8" s="188"/>
      <c r="M8" s="218"/>
      <c r="N8" s="178"/>
      <c r="O8" s="46">
        <v>2016</v>
      </c>
      <c r="P8" s="71" t="s">
        <v>1970</v>
      </c>
    </row>
    <row r="9" spans="1:16" ht="63" customHeight="1" x14ac:dyDescent="0.25">
      <c r="A9" s="76" t="str">
        <f t="shared" si="0"/>
        <v/>
      </c>
      <c r="B9" s="77" t="str">
        <f t="shared" si="1"/>
        <v/>
      </c>
      <c r="C9" s="78" t="str">
        <f t="shared" si="2"/>
        <v/>
      </c>
      <c r="D9" s="186"/>
      <c r="E9" s="186"/>
      <c r="F9" s="187"/>
      <c r="G9" s="180"/>
      <c r="H9" s="180"/>
      <c r="I9" s="180"/>
      <c r="J9" s="178"/>
      <c r="K9" s="188"/>
      <c r="L9" s="188"/>
      <c r="M9" s="218"/>
      <c r="N9" s="178"/>
      <c r="O9" s="46">
        <v>2015</v>
      </c>
      <c r="P9" s="71" t="s">
        <v>1971</v>
      </c>
    </row>
    <row r="10" spans="1:16" ht="63" customHeight="1" x14ac:dyDescent="0.25">
      <c r="A10" s="76" t="str">
        <f t="shared" si="0"/>
        <v/>
      </c>
      <c r="B10" s="77" t="str">
        <f t="shared" si="1"/>
        <v/>
      </c>
      <c r="C10" s="78" t="str">
        <f t="shared" si="2"/>
        <v/>
      </c>
      <c r="D10" s="186"/>
      <c r="E10" s="186"/>
      <c r="F10" s="187"/>
      <c r="G10" s="180"/>
      <c r="H10" s="180"/>
      <c r="I10" s="180"/>
      <c r="J10" s="178"/>
      <c r="K10" s="188"/>
      <c r="L10" s="188"/>
      <c r="M10" s="218"/>
      <c r="N10" s="178"/>
      <c r="O10" s="46">
        <v>2016</v>
      </c>
      <c r="P10" s="70" t="s">
        <v>1972</v>
      </c>
    </row>
    <row r="11" spans="1:16" ht="63" customHeight="1" x14ac:dyDescent="0.25">
      <c r="A11" s="76" t="str">
        <f t="shared" si="0"/>
        <v/>
      </c>
      <c r="B11" s="77" t="str">
        <f t="shared" si="1"/>
        <v/>
      </c>
      <c r="C11" s="78" t="str">
        <f t="shared" si="2"/>
        <v/>
      </c>
      <c r="D11" s="186"/>
      <c r="E11" s="186"/>
      <c r="F11" s="187"/>
      <c r="G11" s="180"/>
      <c r="H11" s="179"/>
      <c r="I11" s="180"/>
      <c r="J11" s="178"/>
      <c r="K11" s="188"/>
      <c r="L11" s="188"/>
      <c r="M11" s="218"/>
      <c r="N11" s="178"/>
      <c r="O11" s="46">
        <v>2016</v>
      </c>
      <c r="P11" s="71" t="s">
        <v>1973</v>
      </c>
    </row>
    <row r="12" spans="1:16" ht="63" customHeight="1" x14ac:dyDescent="0.25">
      <c r="A12" s="76" t="str">
        <f t="shared" si="0"/>
        <v/>
      </c>
      <c r="B12" s="77" t="str">
        <f t="shared" si="1"/>
        <v/>
      </c>
      <c r="C12" s="78" t="str">
        <f t="shared" si="2"/>
        <v/>
      </c>
      <c r="D12" s="186"/>
      <c r="E12" s="186"/>
      <c r="F12" s="187"/>
      <c r="G12" s="180"/>
      <c r="H12" s="180"/>
      <c r="I12" s="180"/>
      <c r="J12" s="178"/>
      <c r="K12" s="188"/>
      <c r="L12" s="188"/>
      <c r="M12" s="218"/>
      <c r="N12" s="178"/>
      <c r="O12" s="46">
        <v>2016</v>
      </c>
      <c r="P12" s="71" t="s">
        <v>1974</v>
      </c>
    </row>
    <row r="13" spans="1:16" ht="63" customHeight="1" x14ac:dyDescent="0.25">
      <c r="A13" s="76" t="str">
        <f t="shared" si="0"/>
        <v/>
      </c>
      <c r="B13" s="77" t="str">
        <f t="shared" si="1"/>
        <v/>
      </c>
      <c r="C13" s="78" t="str">
        <f t="shared" si="2"/>
        <v/>
      </c>
      <c r="D13" s="186"/>
      <c r="E13" s="186"/>
      <c r="F13" s="187"/>
      <c r="G13" s="180"/>
      <c r="H13" s="180"/>
      <c r="I13" s="180"/>
      <c r="J13" s="178"/>
      <c r="K13" s="188"/>
      <c r="L13" s="188"/>
      <c r="M13" s="218"/>
      <c r="N13" s="178"/>
      <c r="O13" s="46">
        <v>2016</v>
      </c>
      <c r="P13" s="70" t="s">
        <v>1975</v>
      </c>
    </row>
    <row r="14" spans="1:16" ht="63" customHeight="1" x14ac:dyDescent="0.25">
      <c r="A14" s="76" t="str">
        <f t="shared" si="0"/>
        <v/>
      </c>
      <c r="B14" s="77" t="str">
        <f t="shared" si="1"/>
        <v/>
      </c>
      <c r="C14" s="78" t="str">
        <f t="shared" si="2"/>
        <v/>
      </c>
      <c r="D14" s="186"/>
      <c r="E14" s="186"/>
      <c r="F14" s="187"/>
      <c r="G14" s="180"/>
      <c r="H14" s="180"/>
      <c r="I14" s="180"/>
      <c r="J14" s="178"/>
      <c r="K14" s="188"/>
      <c r="L14" s="188"/>
      <c r="M14" s="218"/>
      <c r="N14" s="178"/>
      <c r="O14" s="46">
        <v>2016</v>
      </c>
      <c r="P14" s="71" t="s">
        <v>1976</v>
      </c>
    </row>
    <row r="15" spans="1:16" ht="63" customHeight="1" x14ac:dyDescent="0.25">
      <c r="A15" s="76" t="str">
        <f t="shared" si="0"/>
        <v/>
      </c>
      <c r="B15" s="77" t="str">
        <f t="shared" si="1"/>
        <v/>
      </c>
      <c r="C15" s="78" t="str">
        <f t="shared" si="2"/>
        <v/>
      </c>
      <c r="D15" s="186"/>
      <c r="E15" s="186"/>
      <c r="F15" s="187"/>
      <c r="G15" s="180"/>
      <c r="H15" s="180"/>
      <c r="I15" s="180"/>
      <c r="J15" s="178"/>
      <c r="K15" s="188"/>
      <c r="L15" s="188"/>
      <c r="M15" s="218"/>
      <c r="N15" s="178"/>
      <c r="O15" s="46">
        <v>2016</v>
      </c>
      <c r="P15" s="70" t="s">
        <v>1977</v>
      </c>
    </row>
    <row r="16" spans="1:16" ht="63" customHeight="1" x14ac:dyDescent="0.25">
      <c r="A16" s="76" t="str">
        <f t="shared" si="0"/>
        <v/>
      </c>
      <c r="B16" s="77" t="str">
        <f t="shared" si="1"/>
        <v/>
      </c>
      <c r="C16" s="78" t="str">
        <f t="shared" si="2"/>
        <v/>
      </c>
      <c r="D16" s="186"/>
      <c r="E16" s="186"/>
      <c r="F16" s="187"/>
      <c r="G16" s="180"/>
      <c r="H16" s="180"/>
      <c r="I16" s="180"/>
      <c r="J16" s="178"/>
      <c r="K16" s="188"/>
      <c r="L16" s="188"/>
      <c r="M16" s="218"/>
      <c r="N16" s="178"/>
      <c r="O16" s="46">
        <v>2016</v>
      </c>
      <c r="P16" s="71" t="s">
        <v>1978</v>
      </c>
    </row>
    <row r="17" spans="1:16" ht="63" customHeight="1" x14ac:dyDescent="0.25">
      <c r="A17" s="76" t="str">
        <f t="shared" si="0"/>
        <v/>
      </c>
      <c r="B17" s="77" t="str">
        <f t="shared" si="1"/>
        <v/>
      </c>
      <c r="C17" s="78" t="str">
        <f t="shared" si="2"/>
        <v/>
      </c>
      <c r="D17" s="186"/>
      <c r="E17" s="186"/>
      <c r="F17" s="187"/>
      <c r="G17" s="180"/>
      <c r="H17" s="180"/>
      <c r="I17" s="180"/>
      <c r="J17" s="178"/>
      <c r="K17" s="188"/>
      <c r="L17" s="188"/>
      <c r="M17" s="218"/>
      <c r="N17" s="178"/>
      <c r="O17" s="46">
        <v>2016</v>
      </c>
      <c r="P17" s="70" t="s">
        <v>1979</v>
      </c>
    </row>
    <row r="18" spans="1:16" ht="63" customHeight="1" x14ac:dyDescent="0.25">
      <c r="A18" s="76" t="str">
        <f t="shared" si="0"/>
        <v/>
      </c>
      <c r="B18" s="77" t="str">
        <f t="shared" si="1"/>
        <v/>
      </c>
      <c r="C18" s="78" t="str">
        <f t="shared" si="2"/>
        <v/>
      </c>
      <c r="D18" s="186"/>
      <c r="E18" s="186"/>
      <c r="F18" s="187"/>
      <c r="G18" s="180"/>
      <c r="H18" s="180"/>
      <c r="I18" s="180"/>
      <c r="J18" s="178"/>
      <c r="K18" s="188"/>
      <c r="L18" s="188"/>
      <c r="M18" s="218"/>
      <c r="N18" s="178"/>
      <c r="O18" s="46">
        <v>2016</v>
      </c>
      <c r="P18" s="71" t="s">
        <v>1980</v>
      </c>
    </row>
    <row r="19" spans="1:16" ht="63" customHeight="1" x14ac:dyDescent="0.25">
      <c r="A19" s="76" t="str">
        <f t="shared" si="0"/>
        <v/>
      </c>
      <c r="B19" s="77" t="str">
        <f t="shared" si="1"/>
        <v/>
      </c>
      <c r="C19" s="78" t="str">
        <f t="shared" si="2"/>
        <v/>
      </c>
      <c r="D19" s="186"/>
      <c r="E19" s="186"/>
      <c r="F19" s="187"/>
      <c r="G19" s="180"/>
      <c r="H19" s="180"/>
      <c r="I19" s="180"/>
      <c r="J19" s="178"/>
      <c r="K19" s="188"/>
      <c r="L19" s="188"/>
      <c r="M19" s="218"/>
      <c r="N19" s="178"/>
      <c r="O19" s="46">
        <v>2015</v>
      </c>
      <c r="P19" s="71" t="s">
        <v>1968</v>
      </c>
    </row>
    <row r="20" spans="1:16" ht="63" customHeight="1" x14ac:dyDescent="0.25">
      <c r="A20" s="76" t="str">
        <f t="shared" si="0"/>
        <v/>
      </c>
      <c r="B20" s="77" t="str">
        <f t="shared" si="1"/>
        <v/>
      </c>
      <c r="C20" s="78" t="str">
        <f t="shared" si="2"/>
        <v/>
      </c>
      <c r="D20" s="186"/>
      <c r="E20" s="186"/>
      <c r="F20" s="187"/>
      <c r="G20" s="180"/>
      <c r="H20" s="180"/>
      <c r="I20" s="180"/>
      <c r="J20" s="178"/>
      <c r="K20" s="188"/>
      <c r="L20" s="188"/>
      <c r="M20" s="218"/>
      <c r="N20" s="178"/>
      <c r="O20" s="46">
        <v>2016</v>
      </c>
      <c r="P20" s="71" t="s">
        <v>1981</v>
      </c>
    </row>
    <row r="21" spans="1:16" ht="63" customHeight="1" x14ac:dyDescent="0.25">
      <c r="A21" s="76" t="str">
        <f t="shared" si="0"/>
        <v/>
      </c>
      <c r="B21" s="77" t="str">
        <f t="shared" si="1"/>
        <v/>
      </c>
      <c r="C21" s="78" t="str">
        <f t="shared" si="2"/>
        <v/>
      </c>
      <c r="D21" s="186"/>
      <c r="E21" s="186"/>
      <c r="F21" s="187"/>
      <c r="G21" s="181"/>
      <c r="H21" s="181"/>
      <c r="I21" s="180"/>
      <c r="J21" s="178"/>
      <c r="K21" s="178"/>
      <c r="L21" s="178"/>
      <c r="M21" s="218"/>
      <c r="N21" s="179"/>
      <c r="O21" s="46">
        <v>2016</v>
      </c>
      <c r="P21" s="71" t="s">
        <v>1982</v>
      </c>
    </row>
    <row r="22" spans="1:16" ht="63" customHeight="1" x14ac:dyDescent="0.25">
      <c r="A22" s="76" t="str">
        <f t="shared" si="0"/>
        <v/>
      </c>
      <c r="B22" s="77" t="str">
        <f t="shared" si="1"/>
        <v/>
      </c>
      <c r="C22" s="78" t="str">
        <f t="shared" si="2"/>
        <v/>
      </c>
      <c r="D22" s="186"/>
      <c r="E22" s="186"/>
      <c r="F22" s="187"/>
      <c r="G22" s="181"/>
      <c r="H22" s="181"/>
      <c r="I22" s="180"/>
      <c r="J22" s="178"/>
      <c r="K22" s="188"/>
      <c r="L22" s="188"/>
      <c r="M22" s="218"/>
      <c r="N22" s="178"/>
      <c r="O22" s="46">
        <v>2016</v>
      </c>
      <c r="P22" s="71" t="s">
        <v>1983</v>
      </c>
    </row>
    <row r="23" spans="1:16" ht="63" customHeight="1" x14ac:dyDescent="0.25">
      <c r="A23" s="76" t="str">
        <f t="shared" si="0"/>
        <v/>
      </c>
      <c r="B23" s="77" t="str">
        <f t="shared" si="1"/>
        <v/>
      </c>
      <c r="C23" s="78" t="str">
        <f t="shared" si="2"/>
        <v/>
      </c>
      <c r="D23" s="186"/>
      <c r="E23" s="186"/>
      <c r="F23" s="187"/>
      <c r="G23" s="181"/>
      <c r="H23" s="181"/>
      <c r="I23" s="180"/>
      <c r="J23" s="178"/>
      <c r="K23" s="188"/>
      <c r="L23" s="188"/>
      <c r="M23" s="218"/>
      <c r="N23" s="178"/>
      <c r="O23" s="46">
        <v>2015</v>
      </c>
      <c r="P23" s="71" t="s">
        <v>1984</v>
      </c>
    </row>
    <row r="24" spans="1:16" ht="63" customHeight="1" x14ac:dyDescent="0.25">
      <c r="A24" s="76" t="str">
        <f t="shared" si="0"/>
        <v/>
      </c>
      <c r="B24" s="77" t="str">
        <f t="shared" si="1"/>
        <v/>
      </c>
      <c r="C24" s="78" t="str">
        <f t="shared" si="2"/>
        <v/>
      </c>
      <c r="D24" s="186"/>
      <c r="E24" s="186"/>
      <c r="F24" s="187"/>
      <c r="G24" s="190"/>
      <c r="H24" s="181"/>
      <c r="I24" s="180"/>
      <c r="J24" s="178"/>
      <c r="K24" s="188"/>
      <c r="L24" s="188"/>
      <c r="M24" s="218"/>
      <c r="N24" s="178"/>
      <c r="O24" s="46">
        <v>2016</v>
      </c>
      <c r="P24" s="71" t="s">
        <v>1985</v>
      </c>
    </row>
    <row r="25" spans="1:16" ht="63" customHeight="1" x14ac:dyDescent="0.25">
      <c r="A25" s="76" t="str">
        <f t="shared" si="0"/>
        <v/>
      </c>
      <c r="B25" s="77" t="str">
        <f t="shared" si="1"/>
        <v/>
      </c>
      <c r="C25" s="78" t="str">
        <f t="shared" si="2"/>
        <v/>
      </c>
      <c r="D25" s="186"/>
      <c r="E25" s="186"/>
      <c r="F25" s="187"/>
      <c r="G25" s="181"/>
      <c r="H25" s="181"/>
      <c r="I25" s="180"/>
      <c r="J25" s="178"/>
      <c r="K25" s="188"/>
      <c r="L25" s="188"/>
      <c r="M25" s="218"/>
      <c r="N25" s="178"/>
      <c r="O25" s="46">
        <v>2016</v>
      </c>
      <c r="P25" s="71" t="s">
        <v>1986</v>
      </c>
    </row>
    <row r="26" spans="1:16" ht="63" customHeight="1" x14ac:dyDescent="0.25">
      <c r="A26" s="76" t="str">
        <f t="shared" si="0"/>
        <v/>
      </c>
      <c r="B26" s="77" t="str">
        <f t="shared" si="1"/>
        <v/>
      </c>
      <c r="C26" s="78" t="str">
        <f t="shared" si="2"/>
        <v/>
      </c>
      <c r="D26" s="186"/>
      <c r="E26" s="186"/>
      <c r="F26" s="187"/>
      <c r="G26" s="181"/>
      <c r="H26" s="181"/>
      <c r="I26" s="180"/>
      <c r="J26" s="178"/>
      <c r="K26" s="188"/>
      <c r="L26" s="188"/>
      <c r="M26" s="218"/>
      <c r="N26" s="178"/>
      <c r="O26" s="46">
        <v>2016</v>
      </c>
      <c r="P26" s="71" t="s">
        <v>1987</v>
      </c>
    </row>
    <row r="27" spans="1:16" ht="63" customHeight="1" x14ac:dyDescent="0.25">
      <c r="A27" s="76" t="str">
        <f t="shared" si="0"/>
        <v/>
      </c>
      <c r="B27" s="77" t="str">
        <f t="shared" si="1"/>
        <v/>
      </c>
      <c r="C27" s="78" t="str">
        <f t="shared" si="2"/>
        <v/>
      </c>
      <c r="D27" s="186"/>
      <c r="E27" s="186"/>
      <c r="F27" s="187"/>
      <c r="G27" s="181"/>
      <c r="H27" s="181"/>
      <c r="I27" s="180"/>
      <c r="J27" s="178"/>
      <c r="K27" s="188"/>
      <c r="L27" s="188"/>
      <c r="M27" s="218"/>
      <c r="N27" s="178"/>
      <c r="O27" s="46"/>
      <c r="P27" s="71"/>
    </row>
    <row r="28" spans="1:16" ht="63" customHeight="1" x14ac:dyDescent="0.25">
      <c r="A28" s="76" t="str">
        <f t="shared" si="0"/>
        <v/>
      </c>
      <c r="B28" s="77" t="str">
        <f t="shared" si="1"/>
        <v/>
      </c>
      <c r="C28" s="78" t="str">
        <f t="shared" si="2"/>
        <v/>
      </c>
      <c r="D28" s="186"/>
      <c r="E28" s="186"/>
      <c r="F28" s="187"/>
      <c r="G28" s="181"/>
      <c r="H28" s="181"/>
      <c r="I28" s="180"/>
      <c r="J28" s="178"/>
      <c r="K28" s="188"/>
      <c r="L28" s="188"/>
      <c r="M28" s="218"/>
      <c r="N28" s="178"/>
      <c r="O28" s="46"/>
      <c r="P28" s="71"/>
    </row>
    <row r="29" spans="1:16" ht="63" customHeight="1" x14ac:dyDescent="0.25">
      <c r="A29" s="76" t="str">
        <f t="shared" si="0"/>
        <v/>
      </c>
      <c r="B29" s="77" t="str">
        <f t="shared" si="1"/>
        <v/>
      </c>
      <c r="C29" s="78" t="str">
        <f t="shared" si="2"/>
        <v/>
      </c>
      <c r="D29" s="186"/>
      <c r="E29" s="186"/>
      <c r="F29" s="187"/>
      <c r="G29" s="181"/>
      <c r="H29" s="181"/>
      <c r="I29" s="180"/>
      <c r="J29" s="178"/>
      <c r="K29" s="188"/>
      <c r="L29" s="188"/>
      <c r="M29" s="218"/>
      <c r="N29" s="178"/>
      <c r="O29" s="46"/>
      <c r="P29" s="71"/>
    </row>
    <row r="30" spans="1:16" ht="63" customHeight="1" x14ac:dyDescent="0.25">
      <c r="A30" s="76" t="str">
        <f t="shared" si="0"/>
        <v/>
      </c>
      <c r="B30" s="77" t="str">
        <f t="shared" si="1"/>
        <v/>
      </c>
      <c r="C30" s="78" t="str">
        <f t="shared" si="2"/>
        <v/>
      </c>
      <c r="D30" s="186"/>
      <c r="E30" s="186"/>
      <c r="F30" s="187"/>
      <c r="G30" s="181"/>
      <c r="H30" s="181"/>
      <c r="I30" s="180"/>
      <c r="J30" s="178"/>
      <c r="K30" s="188"/>
      <c r="L30" s="188"/>
      <c r="M30" s="218"/>
      <c r="N30" s="178"/>
      <c r="O30" s="46"/>
      <c r="P30" s="71"/>
    </row>
    <row r="31" spans="1:16" ht="63" customHeight="1" x14ac:dyDescent="0.25">
      <c r="A31" s="76" t="str">
        <f t="shared" si="0"/>
        <v/>
      </c>
      <c r="B31" s="77" t="str">
        <f t="shared" si="1"/>
        <v/>
      </c>
      <c r="C31" s="78" t="str">
        <f t="shared" si="2"/>
        <v/>
      </c>
      <c r="D31" s="186"/>
      <c r="E31" s="186"/>
      <c r="F31" s="187"/>
      <c r="G31" s="181"/>
      <c r="H31" s="181"/>
      <c r="I31" s="180"/>
      <c r="J31" s="178"/>
      <c r="K31" s="188"/>
      <c r="L31" s="188"/>
      <c r="M31" s="218"/>
      <c r="N31" s="178"/>
      <c r="O31" s="46"/>
      <c r="P31" s="71"/>
    </row>
    <row r="32" spans="1:16" ht="63" customHeight="1" x14ac:dyDescent="0.25">
      <c r="A32" s="76" t="str">
        <f t="shared" si="0"/>
        <v/>
      </c>
      <c r="B32" s="77" t="str">
        <f t="shared" si="1"/>
        <v/>
      </c>
      <c r="C32" s="78" t="str">
        <f t="shared" si="2"/>
        <v/>
      </c>
      <c r="D32" s="186"/>
      <c r="E32" s="186"/>
      <c r="F32" s="187"/>
      <c r="G32" s="181"/>
      <c r="H32" s="181"/>
      <c r="I32" s="180"/>
      <c r="J32" s="178"/>
      <c r="K32" s="188"/>
      <c r="L32" s="188"/>
      <c r="M32" s="218"/>
      <c r="N32" s="178"/>
      <c r="O32" s="46"/>
      <c r="P32" s="71"/>
    </row>
    <row r="33" spans="1:16" ht="63" customHeight="1" x14ac:dyDescent="0.25">
      <c r="A33" s="76" t="str">
        <f t="shared" si="0"/>
        <v/>
      </c>
      <c r="B33" s="77" t="str">
        <f t="shared" si="1"/>
        <v/>
      </c>
      <c r="C33" s="78" t="str">
        <f t="shared" si="2"/>
        <v/>
      </c>
      <c r="D33" s="186"/>
      <c r="E33" s="186"/>
      <c r="F33" s="187"/>
      <c r="G33" s="181"/>
      <c r="H33" s="181"/>
      <c r="I33" s="180"/>
      <c r="J33" s="178"/>
      <c r="K33" s="188"/>
      <c r="L33" s="188"/>
      <c r="M33" s="218"/>
      <c r="N33" s="178"/>
      <c r="O33" s="46"/>
      <c r="P33" s="71"/>
    </row>
    <row r="34" spans="1:16" ht="63" customHeight="1" x14ac:dyDescent="0.25">
      <c r="A34" s="76" t="str">
        <f t="shared" si="0"/>
        <v/>
      </c>
      <c r="B34" s="77" t="str">
        <f t="shared" si="1"/>
        <v/>
      </c>
      <c r="C34" s="78" t="str">
        <f t="shared" si="2"/>
        <v/>
      </c>
      <c r="D34" s="186"/>
      <c r="E34" s="186"/>
      <c r="F34" s="187"/>
      <c r="G34" s="181"/>
      <c r="H34" s="181"/>
      <c r="I34" s="180"/>
      <c r="J34" s="178"/>
      <c r="K34" s="188"/>
      <c r="L34" s="188"/>
      <c r="M34" s="218"/>
      <c r="N34" s="178"/>
      <c r="O34" s="46"/>
      <c r="P34" s="71"/>
    </row>
    <row r="35" spans="1:16" ht="63" customHeight="1" x14ac:dyDescent="0.25">
      <c r="A35" s="76" t="str">
        <f t="shared" si="0"/>
        <v/>
      </c>
      <c r="B35" s="77" t="str">
        <f t="shared" si="1"/>
        <v/>
      </c>
      <c r="C35" s="78" t="str">
        <f t="shared" si="2"/>
        <v/>
      </c>
      <c r="D35" s="186"/>
      <c r="E35" s="186"/>
      <c r="F35" s="187"/>
      <c r="G35" s="181"/>
      <c r="H35" s="181"/>
      <c r="I35" s="180"/>
      <c r="J35" s="178"/>
      <c r="K35" s="188"/>
      <c r="L35" s="188"/>
      <c r="M35" s="218"/>
      <c r="N35" s="178"/>
      <c r="O35" s="46"/>
      <c r="P35" s="71"/>
    </row>
    <row r="36" spans="1:16" ht="63" customHeight="1" x14ac:dyDescent="0.25">
      <c r="A36" s="76" t="str">
        <f t="shared" si="0"/>
        <v/>
      </c>
      <c r="B36" s="77" t="str">
        <f t="shared" si="1"/>
        <v/>
      </c>
      <c r="C36" s="78" t="str">
        <f t="shared" si="2"/>
        <v/>
      </c>
      <c r="D36" s="186"/>
      <c r="E36" s="186"/>
      <c r="F36" s="187"/>
      <c r="G36" s="181"/>
      <c r="H36" s="181"/>
      <c r="I36" s="180"/>
      <c r="J36" s="178"/>
      <c r="K36" s="188"/>
      <c r="L36" s="188"/>
      <c r="M36" s="218"/>
      <c r="N36" s="178"/>
      <c r="O36" s="46"/>
      <c r="P36" s="71"/>
    </row>
    <row r="37" spans="1:16" ht="63" customHeight="1" x14ac:dyDescent="0.25">
      <c r="A37" s="76" t="str">
        <f t="shared" si="0"/>
        <v/>
      </c>
      <c r="B37" s="77" t="str">
        <f t="shared" si="1"/>
        <v/>
      </c>
      <c r="C37" s="78" t="str">
        <f t="shared" si="2"/>
        <v/>
      </c>
      <c r="D37" s="186"/>
      <c r="E37" s="186"/>
      <c r="F37" s="187"/>
      <c r="G37" s="181"/>
      <c r="H37" s="181"/>
      <c r="I37" s="180"/>
      <c r="J37" s="178"/>
      <c r="K37" s="188"/>
      <c r="L37" s="188"/>
      <c r="M37" s="218"/>
      <c r="N37" s="178"/>
      <c r="O37" s="46"/>
      <c r="P37" s="71"/>
    </row>
    <row r="38" spans="1:16" ht="63" customHeight="1" x14ac:dyDescent="0.25">
      <c r="A38" s="76" t="str">
        <f t="shared" si="0"/>
        <v/>
      </c>
      <c r="B38" s="77" t="str">
        <f t="shared" si="1"/>
        <v/>
      </c>
      <c r="C38" s="78" t="str">
        <f t="shared" si="2"/>
        <v/>
      </c>
      <c r="D38" s="186"/>
      <c r="E38" s="186"/>
      <c r="F38" s="187"/>
      <c r="G38" s="181"/>
      <c r="H38" s="181"/>
      <c r="I38" s="180"/>
      <c r="J38" s="178"/>
      <c r="K38" s="188"/>
      <c r="L38" s="188"/>
      <c r="M38" s="218"/>
      <c r="N38" s="178"/>
      <c r="O38" s="46"/>
      <c r="P38" s="71"/>
    </row>
    <row r="39" spans="1:16" ht="63" customHeight="1" x14ac:dyDescent="0.25">
      <c r="A39" s="76" t="str">
        <f t="shared" si="0"/>
        <v/>
      </c>
      <c r="B39" s="77" t="str">
        <f t="shared" si="1"/>
        <v/>
      </c>
      <c r="C39" s="78" t="str">
        <f t="shared" si="2"/>
        <v/>
      </c>
      <c r="D39" s="186"/>
      <c r="E39" s="186"/>
      <c r="F39" s="187"/>
      <c r="G39" s="181"/>
      <c r="H39" s="181"/>
      <c r="I39" s="180"/>
      <c r="J39" s="178"/>
      <c r="K39" s="188"/>
      <c r="L39" s="188"/>
      <c r="M39" s="218"/>
      <c r="N39" s="178"/>
      <c r="O39" s="46"/>
      <c r="P39" s="71"/>
    </row>
    <row r="40" spans="1:16" ht="63" customHeight="1" x14ac:dyDescent="0.25">
      <c r="A40" s="76" t="str">
        <f t="shared" si="0"/>
        <v/>
      </c>
      <c r="B40" s="77" t="str">
        <f t="shared" si="1"/>
        <v/>
      </c>
      <c r="C40" s="78" t="str">
        <f t="shared" si="2"/>
        <v/>
      </c>
      <c r="D40" s="186"/>
      <c r="E40" s="186"/>
      <c r="F40" s="187"/>
      <c r="G40" s="181"/>
      <c r="H40" s="181"/>
      <c r="I40" s="180"/>
      <c r="J40" s="178"/>
      <c r="K40" s="188"/>
      <c r="L40" s="188"/>
      <c r="M40" s="218"/>
      <c r="N40" s="178"/>
      <c r="O40" s="46"/>
      <c r="P40" s="71"/>
    </row>
    <row r="41" spans="1:16" ht="63" customHeight="1" x14ac:dyDescent="0.25">
      <c r="A41" s="76" t="str">
        <f t="shared" si="0"/>
        <v/>
      </c>
      <c r="B41" s="77" t="str">
        <f t="shared" si="1"/>
        <v/>
      </c>
      <c r="C41" s="78" t="str">
        <f t="shared" si="2"/>
        <v/>
      </c>
      <c r="D41" s="186"/>
      <c r="E41" s="186"/>
      <c r="F41" s="187"/>
      <c r="G41" s="181"/>
      <c r="H41" s="181"/>
      <c r="I41" s="180"/>
      <c r="J41" s="178"/>
      <c r="K41" s="188"/>
      <c r="L41" s="188"/>
      <c r="M41" s="218"/>
      <c r="N41" s="178"/>
      <c r="O41" s="46"/>
      <c r="P41" s="71"/>
    </row>
    <row r="42" spans="1:16" ht="63" customHeight="1" x14ac:dyDescent="0.25">
      <c r="A42" s="76" t="str">
        <f t="shared" si="0"/>
        <v/>
      </c>
      <c r="B42" s="77" t="str">
        <f t="shared" si="1"/>
        <v/>
      </c>
      <c r="C42" s="78" t="str">
        <f t="shared" si="2"/>
        <v/>
      </c>
      <c r="D42" s="186"/>
      <c r="E42" s="186"/>
      <c r="F42" s="187"/>
      <c r="G42" s="181"/>
      <c r="H42" s="181"/>
      <c r="I42" s="180"/>
      <c r="J42" s="178"/>
      <c r="K42" s="188"/>
      <c r="L42" s="188"/>
      <c r="M42" s="218"/>
      <c r="N42" s="178"/>
      <c r="O42" s="46"/>
      <c r="P42" s="71"/>
    </row>
    <row r="43" spans="1:16" ht="63" customHeight="1" x14ac:dyDescent="0.25">
      <c r="A43" s="76" t="str">
        <f t="shared" si="0"/>
        <v/>
      </c>
      <c r="B43" s="77" t="str">
        <f t="shared" si="1"/>
        <v/>
      </c>
      <c r="C43" s="78" t="str">
        <f t="shared" si="2"/>
        <v/>
      </c>
      <c r="D43" s="186"/>
      <c r="E43" s="186"/>
      <c r="F43" s="187"/>
      <c r="G43" s="181"/>
      <c r="H43" s="181"/>
      <c r="I43" s="180"/>
      <c r="J43" s="178"/>
      <c r="K43" s="188"/>
      <c r="L43" s="188"/>
      <c r="M43" s="218"/>
      <c r="N43" s="178"/>
      <c r="O43" s="46"/>
      <c r="P43" s="71"/>
    </row>
    <row r="44" spans="1:16" ht="63" customHeight="1" x14ac:dyDescent="0.25">
      <c r="A44" s="76" t="str">
        <f t="shared" si="0"/>
        <v/>
      </c>
      <c r="B44" s="77" t="str">
        <f t="shared" si="1"/>
        <v/>
      </c>
      <c r="C44" s="78" t="str">
        <f t="shared" si="2"/>
        <v/>
      </c>
      <c r="D44" s="186"/>
      <c r="E44" s="186"/>
      <c r="F44" s="187"/>
      <c r="G44" s="181"/>
      <c r="H44" s="181"/>
      <c r="I44" s="180"/>
      <c r="J44" s="178"/>
      <c r="K44" s="188"/>
      <c r="L44" s="188"/>
      <c r="M44" s="218"/>
      <c r="N44" s="178"/>
      <c r="O44" s="46"/>
      <c r="P44" s="71"/>
    </row>
    <row r="45" spans="1:16" ht="63" customHeight="1" x14ac:dyDescent="0.25">
      <c r="A45" s="76" t="str">
        <f t="shared" si="0"/>
        <v/>
      </c>
      <c r="B45" s="77" t="str">
        <f t="shared" si="1"/>
        <v/>
      </c>
      <c r="C45" s="78" t="str">
        <f t="shared" si="2"/>
        <v/>
      </c>
      <c r="D45" s="186"/>
      <c r="E45" s="186"/>
      <c r="F45" s="187"/>
      <c r="G45" s="181"/>
      <c r="H45" s="181"/>
      <c r="I45" s="180"/>
      <c r="J45" s="178"/>
      <c r="K45" s="188"/>
      <c r="L45" s="188"/>
      <c r="M45" s="218"/>
      <c r="N45" s="178"/>
      <c r="O45" s="46"/>
      <c r="P45" s="71"/>
    </row>
    <row r="46" spans="1:16" ht="63" customHeight="1" x14ac:dyDescent="0.25">
      <c r="A46" s="76" t="str">
        <f t="shared" si="0"/>
        <v/>
      </c>
      <c r="B46" s="77" t="str">
        <f t="shared" si="1"/>
        <v/>
      </c>
      <c r="C46" s="78" t="str">
        <f t="shared" si="2"/>
        <v/>
      </c>
      <c r="D46" s="186"/>
      <c r="E46" s="186"/>
      <c r="F46" s="187"/>
      <c r="G46" s="181"/>
      <c r="H46" s="181"/>
      <c r="I46" s="180"/>
      <c r="J46" s="178"/>
      <c r="K46" s="188"/>
      <c r="L46" s="188"/>
      <c r="M46" s="218"/>
      <c r="N46" s="178"/>
      <c r="O46" s="46"/>
      <c r="P46" s="71"/>
    </row>
    <row r="47" spans="1:16" ht="63" customHeight="1" x14ac:dyDescent="0.25">
      <c r="A47" s="76" t="str">
        <f t="shared" si="0"/>
        <v/>
      </c>
      <c r="B47" s="77" t="str">
        <f t="shared" si="1"/>
        <v/>
      </c>
      <c r="C47" s="78" t="str">
        <f t="shared" si="2"/>
        <v/>
      </c>
      <c r="D47" s="186"/>
      <c r="E47" s="186"/>
      <c r="F47" s="187"/>
      <c r="G47" s="181"/>
      <c r="H47" s="181"/>
      <c r="I47" s="180"/>
      <c r="J47" s="178"/>
      <c r="K47" s="188"/>
      <c r="L47" s="188"/>
      <c r="M47" s="218"/>
      <c r="N47" s="178"/>
      <c r="O47" s="46"/>
      <c r="P47" s="71"/>
    </row>
    <row r="48" spans="1:16" ht="63" customHeight="1" x14ac:dyDescent="0.25">
      <c r="A48" s="76" t="str">
        <f t="shared" si="0"/>
        <v/>
      </c>
      <c r="B48" s="77" t="str">
        <f t="shared" si="1"/>
        <v/>
      </c>
      <c r="C48" s="78" t="str">
        <f t="shared" si="2"/>
        <v/>
      </c>
      <c r="D48" s="186"/>
      <c r="E48" s="186"/>
      <c r="F48" s="187"/>
      <c r="G48" s="181"/>
      <c r="H48" s="181"/>
      <c r="I48" s="180"/>
      <c r="J48" s="178"/>
      <c r="K48" s="188"/>
      <c r="L48" s="188"/>
      <c r="M48" s="218"/>
      <c r="N48" s="178"/>
      <c r="O48" s="46"/>
      <c r="P48" s="71"/>
    </row>
    <row r="49" spans="1:16" ht="63" customHeight="1" x14ac:dyDescent="0.25">
      <c r="A49" s="76" t="str">
        <f t="shared" si="0"/>
        <v/>
      </c>
      <c r="B49" s="77" t="str">
        <f t="shared" si="1"/>
        <v/>
      </c>
      <c r="C49" s="78" t="str">
        <f t="shared" si="2"/>
        <v/>
      </c>
      <c r="D49" s="186"/>
      <c r="E49" s="186"/>
      <c r="F49" s="187"/>
      <c r="G49" s="181"/>
      <c r="H49" s="181"/>
      <c r="I49" s="180"/>
      <c r="J49" s="178"/>
      <c r="K49" s="188"/>
      <c r="L49" s="188"/>
      <c r="M49" s="218"/>
      <c r="N49" s="178"/>
      <c r="O49" s="46"/>
      <c r="P49" s="71"/>
    </row>
    <row r="50" spans="1:16" ht="63" customHeight="1" x14ac:dyDescent="0.25">
      <c r="A50" s="76" t="str">
        <f t="shared" si="0"/>
        <v/>
      </c>
      <c r="B50" s="77" t="str">
        <f t="shared" si="1"/>
        <v/>
      </c>
      <c r="C50" s="78" t="str">
        <f t="shared" si="2"/>
        <v/>
      </c>
      <c r="D50" s="186"/>
      <c r="E50" s="186"/>
      <c r="F50" s="187"/>
      <c r="G50" s="181"/>
      <c r="H50" s="181"/>
      <c r="I50" s="180"/>
      <c r="J50" s="178"/>
      <c r="K50" s="188"/>
      <c r="L50" s="188"/>
      <c r="M50" s="218"/>
      <c r="N50" s="178"/>
      <c r="O50" s="46"/>
      <c r="P50" s="71"/>
    </row>
  </sheetData>
  <sheetProtection algorithmName="SHA-512" hashValue="zzR1v0a+bK++c/mpSRdRc6oK9M8QClS2+xGBDZS0SnJl/aQqYlfnPvQxApXwvpXiw6HMCGJycQjypbNaipgkCA==" saltValue="+K2kvwjKqdI7XP2A0WONFg==" spinCount="100000" sheet="1" objects="1" scenarios="1" insertHyperlinks="0"/>
  <mergeCells count="4">
    <mergeCell ref="G1:G3"/>
    <mergeCell ref="H1:J1"/>
    <mergeCell ref="H2:P3"/>
    <mergeCell ref="A3:D3"/>
  </mergeCells>
  <conditionalFormatting sqref="G19:H19 J10:J50">
    <cfRule type="cellIs" dxfId="95" priority="2" operator="equal">
      <formula>0</formula>
    </cfRule>
  </conditionalFormatting>
  <conditionalFormatting sqref="E3:F3">
    <cfRule type="expression" dxfId="94" priority="1">
      <formula>$A$3="?"</formula>
    </cfRule>
  </conditionalFormatting>
  <dataValidations count="5">
    <dataValidation type="whole" allowBlank="1" showInputMessage="1" showErrorMessage="1" errorTitle="Atentie!" error="se trece doar anul..." sqref="O5:O50" xr:uid="{00000000-0002-0000-1F00-000000000000}">
      <formula1>2000</formula1>
      <formula2>2050</formula2>
    </dataValidation>
    <dataValidation type="list" errorStyle="warning" allowBlank="1" showInputMessage="1" showErrorMessage="1" sqref="M5:M50" xr:uid="{00000000-0002-0000-1F00-000001000000}">
      <formula1>data_pub</formula1>
    </dataValidation>
    <dataValidation type="list" allowBlank="1" showInputMessage="1" showErrorMessage="1" sqref="F5:F50" xr:uid="{00000000-0002-0000-1F00-000002000000}">
      <formula1>Autori</formula1>
    </dataValidation>
    <dataValidation type="list" allowBlank="1" showInputMessage="1" showErrorMessage="1" sqref="D5:D50" xr:uid="{00000000-0002-0000-1F00-000003000000}">
      <formula1>cpatrud</formula1>
    </dataValidation>
    <dataValidation type="list" allowBlank="1" showInputMessage="1" showErrorMessage="1" sqref="E5:E50" xr:uid="{00000000-0002-0000-1F00-000004000000}">
      <formula1>cpatrue</formula1>
    </dataValidation>
  </dataValidations>
  <hyperlinks>
    <hyperlink ref="P7" r:id="rId1" xr:uid="{00000000-0004-0000-1F00-000000000000}"/>
    <hyperlink ref="P8" r:id="rId2" xr:uid="{00000000-0004-0000-1F00-000001000000}"/>
    <hyperlink ref="P9" r:id="rId3" xr:uid="{00000000-0004-0000-1F00-000002000000}"/>
    <hyperlink ref="P5" r:id="rId4" xr:uid="{00000000-0004-0000-1F00-000003000000}"/>
    <hyperlink ref="P14" r:id="rId5" xr:uid="{00000000-0004-0000-1F00-000004000000}"/>
    <hyperlink ref="P18" r:id="rId6" xr:uid="{00000000-0004-0000-1F00-000005000000}"/>
    <hyperlink ref="P19" r:id="rId7" xr:uid="{00000000-0004-0000-1F00-000006000000}"/>
    <hyperlink ref="P20" r:id="rId8" xr:uid="{00000000-0004-0000-1F00-000007000000}"/>
    <hyperlink ref="P21" r:id="rId9" xr:uid="{00000000-0004-0000-1F00-000008000000}"/>
    <hyperlink ref="P24" r:id="rId10" xr:uid="{00000000-0004-0000-1F00-000009000000}"/>
    <hyperlink ref="P11" r:id="rId11" xr:uid="{00000000-0004-0000-1F00-00000A000000}"/>
    <hyperlink ref="P22" r:id="rId12" xr:uid="{00000000-0004-0000-1F00-00000B000000}"/>
    <hyperlink ref="P26" r:id="rId13" xr:uid="{00000000-0004-0000-1F00-00000C000000}"/>
    <hyperlink ref="P12" r:id="rId14" xr:uid="{00000000-0004-0000-1F00-00000D000000}"/>
    <hyperlink ref="P16" r:id="rId15" xr:uid="{00000000-0004-0000-1F00-00000E000000}"/>
  </hyperlinks>
  <pageMargins left="0.7" right="0.7" top="0.75" bottom="0.75" header="0.3" footer="0.3"/>
  <pageSetup paperSize="9" orientation="portrait" horizontalDpi="4294967293" verticalDpi="4294967293" r:id="rId16"/>
  <legacyDrawing r:id="rId1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9FF99"/>
  </sheetPr>
  <dimension ref="A1:J50"/>
  <sheetViews>
    <sheetView zoomScale="80" zoomScaleNormal="80" workbookViewId="0">
      <pane ySplit="4" topLeftCell="A5" activePane="bottomLeft" state="frozen"/>
      <selection activeCell="G1" sqref="G1:K3"/>
      <selection pane="bottomLeft" activeCell="D5" sqref="D5"/>
    </sheetView>
  </sheetViews>
  <sheetFormatPr defaultRowHeight="15" x14ac:dyDescent="0.25"/>
  <cols>
    <col min="1" max="1" width="4" customWidth="1"/>
    <col min="2" max="2" width="6.85546875" customWidth="1"/>
    <col min="3" max="3" width="15.42578125" customWidth="1"/>
    <col min="4" max="4" width="8.42578125" customWidth="1"/>
    <col min="5" max="5" width="15.7109375" customWidth="1"/>
    <col min="6" max="6" width="7" customWidth="1"/>
    <col min="7" max="7" width="29.28515625" customWidth="1"/>
    <col min="8" max="8" width="64.140625" customWidth="1"/>
    <col min="9" max="9" width="25.28515625" customWidth="1"/>
    <col min="10" max="10" width="71" customWidth="1"/>
  </cols>
  <sheetData>
    <row r="1" spans="1:10" ht="15.75" x14ac:dyDescent="0.25">
      <c r="A1" s="102" t="str">
        <f>FisaAutoevaluare!A1</f>
        <v>Universitatea SPIRU HARET - 
Anul universitar 2021-2022</v>
      </c>
      <c r="B1" s="102"/>
      <c r="C1" s="102"/>
      <c r="D1" s="102"/>
      <c r="E1" s="102"/>
      <c r="F1" s="102"/>
      <c r="G1" s="669" t="str">
        <f>HYPERLINK("#FisaAutoevaluare!D142","Inapoi in Fisa C")</f>
        <v>Inapoi in Fisa C</v>
      </c>
      <c r="H1" s="683" t="str">
        <f>FisaAutoevaluare!B126</f>
        <v>Articole/ realizări/ creaţii științifice/ artistice/ literare</v>
      </c>
      <c r="I1" s="683"/>
      <c r="J1" s="683"/>
    </row>
    <row r="2" spans="1:10" ht="15.75" customHeight="1" x14ac:dyDescent="0.25">
      <c r="A2" s="102">
        <f>FisaAutoevaluare!D2</f>
        <v>0</v>
      </c>
      <c r="B2" s="102"/>
      <c r="C2" s="102"/>
      <c r="D2" s="102"/>
      <c r="E2" s="102"/>
      <c r="F2" s="102"/>
      <c r="G2" s="670"/>
      <c r="H2" s="681" t="str">
        <f>FisaAutoevaluare!D142</f>
        <v xml:space="preserve">Articole/ studii/ lucrări de specialitate care prezintă contribuţii științifice/ artistice/ literare originale, în domeniul postului ocupat, publicate în reviste/ volumele conferințelor neindexate în BDI-uri, publicate de Universitatea Spiru Haret  </v>
      </c>
      <c r="I2" s="681"/>
      <c r="J2" s="681"/>
    </row>
    <row r="3" spans="1:10" x14ac:dyDescent="0.25">
      <c r="A3" s="676" t="str">
        <f>IF(FisaAutoevaluare!D3="","?",FisaAutoevaluare!D3)</f>
        <v>?</v>
      </c>
      <c r="B3" s="676"/>
      <c r="C3" s="676"/>
      <c r="D3" s="676"/>
      <c r="E3" s="103"/>
      <c r="F3" s="103"/>
      <c r="G3" s="671"/>
      <c r="H3" s="682"/>
      <c r="I3" s="682"/>
      <c r="J3" s="682"/>
    </row>
    <row r="4" spans="1:10" s="43" customFormat="1" ht="30" x14ac:dyDescent="0.25">
      <c r="A4" s="74" t="s">
        <v>1962</v>
      </c>
      <c r="B4" s="75" t="s">
        <v>1963</v>
      </c>
      <c r="C4" s="75" t="s">
        <v>2277</v>
      </c>
      <c r="D4" s="197" t="s">
        <v>1964</v>
      </c>
      <c r="E4" s="198" t="s">
        <v>2084</v>
      </c>
      <c r="F4" s="197" t="s">
        <v>1992</v>
      </c>
      <c r="G4" s="198" t="s">
        <v>2312</v>
      </c>
      <c r="H4" s="198" t="s">
        <v>1996</v>
      </c>
      <c r="I4" s="198" t="s">
        <v>2594</v>
      </c>
      <c r="J4" s="198" t="s">
        <v>1994</v>
      </c>
    </row>
    <row r="5" spans="1:10" ht="63" customHeight="1" x14ac:dyDescent="0.25">
      <c r="A5" s="76" t="str">
        <f>IF(H5="","",ROW()-4)</f>
        <v/>
      </c>
      <c r="B5" s="77" t="str">
        <f>IF(H5="","","C5")</f>
        <v/>
      </c>
      <c r="C5" s="78" t="str">
        <f>IF(AND(D5&lt;&gt;"",E5&lt;&gt;"",F5&lt;&gt;""),PROPER(A$3),"")</f>
        <v/>
      </c>
      <c r="D5" s="186"/>
      <c r="E5" s="186"/>
      <c r="F5" s="187"/>
      <c r="G5" s="178"/>
      <c r="H5" s="178"/>
      <c r="I5" s="218"/>
      <c r="J5" s="178"/>
    </row>
    <row r="6" spans="1:10" ht="63" customHeight="1" x14ac:dyDescent="0.25">
      <c r="A6" s="76" t="str">
        <f t="shared" ref="A6:A50" si="0">IF(H6="","",ROW()-4)</f>
        <v/>
      </c>
      <c r="B6" s="77" t="str">
        <f t="shared" ref="B6:B50" si="1">IF(H6="","","C5")</f>
        <v/>
      </c>
      <c r="C6" s="78" t="str">
        <f t="shared" ref="C6:C50" si="2">IF(AND(D6&lt;&gt;"",E6&lt;&gt;"",F6&lt;&gt;""),PROPER(A$3),"")</f>
        <v/>
      </c>
      <c r="D6" s="186"/>
      <c r="E6" s="186"/>
      <c r="F6" s="187"/>
      <c r="G6" s="180"/>
      <c r="H6" s="180"/>
      <c r="I6" s="218"/>
      <c r="J6" s="178"/>
    </row>
    <row r="7" spans="1:10" ht="63" customHeight="1" x14ac:dyDescent="0.25">
      <c r="A7" s="76" t="str">
        <f t="shared" si="0"/>
        <v/>
      </c>
      <c r="B7" s="77" t="str">
        <f t="shared" si="1"/>
        <v/>
      </c>
      <c r="C7" s="78" t="str">
        <f t="shared" si="2"/>
        <v/>
      </c>
      <c r="D7" s="186"/>
      <c r="E7" s="186"/>
      <c r="F7" s="187"/>
      <c r="G7" s="180"/>
      <c r="H7" s="178"/>
      <c r="I7" s="218"/>
      <c r="J7" s="178"/>
    </row>
    <row r="8" spans="1:10" ht="63" customHeight="1" x14ac:dyDescent="0.25">
      <c r="A8" s="76" t="str">
        <f t="shared" si="0"/>
        <v/>
      </c>
      <c r="B8" s="77" t="str">
        <f t="shared" si="1"/>
        <v/>
      </c>
      <c r="C8" s="78" t="str">
        <f t="shared" si="2"/>
        <v/>
      </c>
      <c r="D8" s="186"/>
      <c r="E8" s="186"/>
      <c r="F8" s="187"/>
      <c r="G8" s="180"/>
      <c r="H8" s="180"/>
      <c r="I8" s="218"/>
      <c r="J8" s="178"/>
    </row>
    <row r="9" spans="1:10" ht="63" customHeight="1" x14ac:dyDescent="0.25">
      <c r="A9" s="76" t="str">
        <f t="shared" si="0"/>
        <v/>
      </c>
      <c r="B9" s="77" t="str">
        <f t="shared" si="1"/>
        <v/>
      </c>
      <c r="C9" s="78" t="str">
        <f t="shared" si="2"/>
        <v/>
      </c>
      <c r="D9" s="186"/>
      <c r="E9" s="186"/>
      <c r="F9" s="187"/>
      <c r="G9" s="180"/>
      <c r="H9" s="180"/>
      <c r="I9" s="218"/>
      <c r="J9" s="178"/>
    </row>
    <row r="10" spans="1:10" ht="63" customHeight="1" x14ac:dyDescent="0.25">
      <c r="A10" s="76" t="str">
        <f t="shared" si="0"/>
        <v/>
      </c>
      <c r="B10" s="77" t="str">
        <f t="shared" si="1"/>
        <v/>
      </c>
      <c r="C10" s="78" t="str">
        <f t="shared" si="2"/>
        <v/>
      </c>
      <c r="D10" s="186"/>
      <c r="E10" s="186"/>
      <c r="F10" s="187"/>
      <c r="G10" s="180"/>
      <c r="H10" s="180"/>
      <c r="I10" s="218"/>
      <c r="J10" s="178"/>
    </row>
    <row r="11" spans="1:10" ht="63" customHeight="1" x14ac:dyDescent="0.25">
      <c r="A11" s="76" t="str">
        <f t="shared" si="0"/>
        <v/>
      </c>
      <c r="B11" s="77" t="str">
        <f t="shared" si="1"/>
        <v/>
      </c>
      <c r="C11" s="78" t="str">
        <f t="shared" si="2"/>
        <v/>
      </c>
      <c r="D11" s="186"/>
      <c r="E11" s="186"/>
      <c r="F11" s="187"/>
      <c r="G11" s="180"/>
      <c r="H11" s="179"/>
      <c r="I11" s="218"/>
      <c r="J11" s="178"/>
    </row>
    <row r="12" spans="1:10" ht="63" customHeight="1" x14ac:dyDescent="0.25">
      <c r="A12" s="76" t="str">
        <f t="shared" si="0"/>
        <v/>
      </c>
      <c r="B12" s="77" t="str">
        <f t="shared" si="1"/>
        <v/>
      </c>
      <c r="C12" s="78" t="str">
        <f t="shared" si="2"/>
        <v/>
      </c>
      <c r="D12" s="186"/>
      <c r="E12" s="186"/>
      <c r="F12" s="187"/>
      <c r="G12" s="180"/>
      <c r="H12" s="180"/>
      <c r="I12" s="218"/>
      <c r="J12" s="178"/>
    </row>
    <row r="13" spans="1:10" ht="63" customHeight="1" x14ac:dyDescent="0.25">
      <c r="A13" s="76" t="str">
        <f t="shared" si="0"/>
        <v/>
      </c>
      <c r="B13" s="77" t="str">
        <f t="shared" si="1"/>
        <v/>
      </c>
      <c r="C13" s="78" t="str">
        <f t="shared" si="2"/>
        <v/>
      </c>
      <c r="D13" s="186"/>
      <c r="E13" s="186"/>
      <c r="F13" s="187"/>
      <c r="G13" s="180"/>
      <c r="H13" s="180"/>
      <c r="I13" s="218"/>
      <c r="J13" s="178"/>
    </row>
    <row r="14" spans="1:10" ht="63" customHeight="1" x14ac:dyDescent="0.25">
      <c r="A14" s="76" t="str">
        <f t="shared" si="0"/>
        <v/>
      </c>
      <c r="B14" s="77" t="str">
        <f t="shared" si="1"/>
        <v/>
      </c>
      <c r="C14" s="78" t="str">
        <f t="shared" si="2"/>
        <v/>
      </c>
      <c r="D14" s="186"/>
      <c r="E14" s="186"/>
      <c r="F14" s="187"/>
      <c r="G14" s="180"/>
      <c r="H14" s="180"/>
      <c r="I14" s="218"/>
      <c r="J14" s="178"/>
    </row>
    <row r="15" spans="1:10" ht="63" customHeight="1" x14ac:dyDescent="0.25">
      <c r="A15" s="76" t="str">
        <f t="shared" si="0"/>
        <v/>
      </c>
      <c r="B15" s="77" t="str">
        <f t="shared" si="1"/>
        <v/>
      </c>
      <c r="C15" s="78" t="str">
        <f t="shared" si="2"/>
        <v/>
      </c>
      <c r="D15" s="186"/>
      <c r="E15" s="186"/>
      <c r="F15" s="187"/>
      <c r="G15" s="180"/>
      <c r="H15" s="180"/>
      <c r="I15" s="218"/>
      <c r="J15" s="178"/>
    </row>
    <row r="16" spans="1:10" ht="63" customHeight="1" x14ac:dyDescent="0.25">
      <c r="A16" s="76" t="str">
        <f t="shared" si="0"/>
        <v/>
      </c>
      <c r="B16" s="77" t="str">
        <f t="shared" si="1"/>
        <v/>
      </c>
      <c r="C16" s="78" t="str">
        <f t="shared" si="2"/>
        <v/>
      </c>
      <c r="D16" s="186"/>
      <c r="E16" s="186"/>
      <c r="F16" s="187"/>
      <c r="G16" s="180"/>
      <c r="H16" s="180"/>
      <c r="I16" s="218"/>
      <c r="J16" s="178"/>
    </row>
    <row r="17" spans="1:10" ht="63" customHeight="1" x14ac:dyDescent="0.25">
      <c r="A17" s="76" t="str">
        <f t="shared" si="0"/>
        <v/>
      </c>
      <c r="B17" s="77" t="str">
        <f t="shared" si="1"/>
        <v/>
      </c>
      <c r="C17" s="78" t="str">
        <f t="shared" si="2"/>
        <v/>
      </c>
      <c r="D17" s="186"/>
      <c r="E17" s="186"/>
      <c r="F17" s="187"/>
      <c r="G17" s="180"/>
      <c r="H17" s="180"/>
      <c r="I17" s="218"/>
      <c r="J17" s="178"/>
    </row>
    <row r="18" spans="1:10" ht="63" customHeight="1" x14ac:dyDescent="0.25">
      <c r="A18" s="76" t="str">
        <f t="shared" si="0"/>
        <v/>
      </c>
      <c r="B18" s="77" t="str">
        <f t="shared" si="1"/>
        <v/>
      </c>
      <c r="C18" s="78" t="str">
        <f t="shared" si="2"/>
        <v/>
      </c>
      <c r="D18" s="186"/>
      <c r="E18" s="186"/>
      <c r="F18" s="187"/>
      <c r="G18" s="180"/>
      <c r="H18" s="180"/>
      <c r="I18" s="218"/>
      <c r="J18" s="178"/>
    </row>
    <row r="19" spans="1:10" ht="63" customHeight="1" x14ac:dyDescent="0.25">
      <c r="A19" s="76" t="str">
        <f t="shared" si="0"/>
        <v/>
      </c>
      <c r="B19" s="77" t="str">
        <f t="shared" si="1"/>
        <v/>
      </c>
      <c r="C19" s="78" t="str">
        <f t="shared" si="2"/>
        <v/>
      </c>
      <c r="D19" s="186"/>
      <c r="E19" s="186"/>
      <c r="F19" s="187"/>
      <c r="G19" s="180"/>
      <c r="H19" s="180"/>
      <c r="I19" s="218"/>
      <c r="J19" s="178"/>
    </row>
    <row r="20" spans="1:10" ht="63" customHeight="1" x14ac:dyDescent="0.25">
      <c r="A20" s="76" t="str">
        <f t="shared" si="0"/>
        <v/>
      </c>
      <c r="B20" s="77" t="str">
        <f t="shared" si="1"/>
        <v/>
      </c>
      <c r="C20" s="78" t="str">
        <f t="shared" si="2"/>
        <v/>
      </c>
      <c r="D20" s="186"/>
      <c r="E20" s="186"/>
      <c r="F20" s="187"/>
      <c r="G20" s="180"/>
      <c r="H20" s="180"/>
      <c r="I20" s="218"/>
      <c r="J20" s="178"/>
    </row>
    <row r="21" spans="1:10" ht="63" customHeight="1" x14ac:dyDescent="0.25">
      <c r="A21" s="76" t="str">
        <f t="shared" si="0"/>
        <v/>
      </c>
      <c r="B21" s="77" t="str">
        <f t="shared" si="1"/>
        <v/>
      </c>
      <c r="C21" s="78" t="str">
        <f t="shared" si="2"/>
        <v/>
      </c>
      <c r="D21" s="186"/>
      <c r="E21" s="186"/>
      <c r="F21" s="187"/>
      <c r="G21" s="181"/>
      <c r="H21" s="181"/>
      <c r="I21" s="218"/>
      <c r="J21" s="178"/>
    </row>
    <row r="22" spans="1:10" ht="63" customHeight="1" x14ac:dyDescent="0.25">
      <c r="A22" s="76" t="str">
        <f t="shared" si="0"/>
        <v/>
      </c>
      <c r="B22" s="77" t="str">
        <f t="shared" si="1"/>
        <v/>
      </c>
      <c r="C22" s="78" t="str">
        <f t="shared" si="2"/>
        <v/>
      </c>
      <c r="D22" s="186"/>
      <c r="E22" s="186"/>
      <c r="F22" s="187"/>
      <c r="G22" s="181"/>
      <c r="H22" s="181"/>
      <c r="I22" s="218"/>
      <c r="J22" s="178"/>
    </row>
    <row r="23" spans="1:10" ht="63" customHeight="1" x14ac:dyDescent="0.25">
      <c r="A23" s="76" t="str">
        <f t="shared" si="0"/>
        <v/>
      </c>
      <c r="B23" s="77" t="str">
        <f t="shared" si="1"/>
        <v/>
      </c>
      <c r="C23" s="78" t="str">
        <f t="shared" si="2"/>
        <v/>
      </c>
      <c r="D23" s="186"/>
      <c r="E23" s="186"/>
      <c r="F23" s="187"/>
      <c r="G23" s="181"/>
      <c r="H23" s="181"/>
      <c r="I23" s="218"/>
      <c r="J23" s="178"/>
    </row>
    <row r="24" spans="1:10" ht="63" customHeight="1" x14ac:dyDescent="0.25">
      <c r="A24" s="76" t="str">
        <f t="shared" si="0"/>
        <v/>
      </c>
      <c r="B24" s="77" t="str">
        <f t="shared" si="1"/>
        <v/>
      </c>
      <c r="C24" s="78" t="str">
        <f t="shared" si="2"/>
        <v/>
      </c>
      <c r="D24" s="186"/>
      <c r="E24" s="186"/>
      <c r="F24" s="187"/>
      <c r="G24" s="190"/>
      <c r="H24" s="181"/>
      <c r="I24" s="218"/>
      <c r="J24" s="178"/>
    </row>
    <row r="25" spans="1:10" ht="63" customHeight="1" x14ac:dyDescent="0.25">
      <c r="A25" s="76" t="str">
        <f t="shared" si="0"/>
        <v/>
      </c>
      <c r="B25" s="77" t="str">
        <f t="shared" si="1"/>
        <v/>
      </c>
      <c r="C25" s="78" t="str">
        <f t="shared" si="2"/>
        <v/>
      </c>
      <c r="D25" s="186"/>
      <c r="E25" s="186"/>
      <c r="F25" s="187"/>
      <c r="G25" s="181"/>
      <c r="H25" s="181"/>
      <c r="I25" s="218"/>
      <c r="J25" s="178"/>
    </row>
    <row r="26" spans="1:10" ht="63" customHeight="1" x14ac:dyDescent="0.25">
      <c r="A26" s="76" t="str">
        <f t="shared" si="0"/>
        <v/>
      </c>
      <c r="B26" s="77" t="str">
        <f t="shared" si="1"/>
        <v/>
      </c>
      <c r="C26" s="78" t="str">
        <f t="shared" si="2"/>
        <v/>
      </c>
      <c r="D26" s="186"/>
      <c r="E26" s="186"/>
      <c r="F26" s="187"/>
      <c r="G26" s="181"/>
      <c r="H26" s="181"/>
      <c r="I26" s="218"/>
      <c r="J26" s="178"/>
    </row>
    <row r="27" spans="1:10" ht="63" customHeight="1" x14ac:dyDescent="0.25">
      <c r="A27" s="76" t="str">
        <f t="shared" si="0"/>
        <v/>
      </c>
      <c r="B27" s="77" t="str">
        <f t="shared" si="1"/>
        <v/>
      </c>
      <c r="C27" s="78" t="str">
        <f t="shared" si="2"/>
        <v/>
      </c>
      <c r="D27" s="186"/>
      <c r="E27" s="186"/>
      <c r="F27" s="187"/>
      <c r="G27" s="181"/>
      <c r="H27" s="181"/>
      <c r="I27" s="218"/>
      <c r="J27" s="178"/>
    </row>
    <row r="28" spans="1:10" ht="63" customHeight="1" x14ac:dyDescent="0.25">
      <c r="A28" s="76" t="str">
        <f t="shared" si="0"/>
        <v/>
      </c>
      <c r="B28" s="77" t="str">
        <f t="shared" si="1"/>
        <v/>
      </c>
      <c r="C28" s="78" t="str">
        <f t="shared" si="2"/>
        <v/>
      </c>
      <c r="D28" s="186"/>
      <c r="E28" s="186"/>
      <c r="F28" s="187"/>
      <c r="G28" s="181"/>
      <c r="H28" s="181"/>
      <c r="I28" s="218"/>
      <c r="J28" s="178"/>
    </row>
    <row r="29" spans="1:10" ht="63" customHeight="1" x14ac:dyDescent="0.25">
      <c r="A29" s="76" t="str">
        <f t="shared" si="0"/>
        <v/>
      </c>
      <c r="B29" s="77" t="str">
        <f t="shared" si="1"/>
        <v/>
      </c>
      <c r="C29" s="78" t="str">
        <f t="shared" si="2"/>
        <v/>
      </c>
      <c r="D29" s="186"/>
      <c r="E29" s="186"/>
      <c r="F29" s="187"/>
      <c r="G29" s="181"/>
      <c r="H29" s="181"/>
      <c r="I29" s="218"/>
      <c r="J29" s="178"/>
    </row>
    <row r="30" spans="1:10" ht="63" customHeight="1" x14ac:dyDescent="0.25">
      <c r="A30" s="76" t="str">
        <f t="shared" si="0"/>
        <v/>
      </c>
      <c r="B30" s="77" t="str">
        <f t="shared" si="1"/>
        <v/>
      </c>
      <c r="C30" s="78" t="str">
        <f t="shared" si="2"/>
        <v/>
      </c>
      <c r="D30" s="186"/>
      <c r="E30" s="186"/>
      <c r="F30" s="187"/>
      <c r="G30" s="181"/>
      <c r="H30" s="181"/>
      <c r="I30" s="218"/>
      <c r="J30" s="178"/>
    </row>
    <row r="31" spans="1:10" ht="63" customHeight="1" x14ac:dyDescent="0.25">
      <c r="A31" s="76" t="str">
        <f t="shared" si="0"/>
        <v/>
      </c>
      <c r="B31" s="77" t="str">
        <f t="shared" si="1"/>
        <v/>
      </c>
      <c r="C31" s="78" t="str">
        <f t="shared" si="2"/>
        <v/>
      </c>
      <c r="D31" s="186"/>
      <c r="E31" s="186"/>
      <c r="F31" s="187"/>
      <c r="G31" s="181"/>
      <c r="H31" s="181"/>
      <c r="I31" s="218"/>
      <c r="J31" s="178"/>
    </row>
    <row r="32" spans="1:10" ht="63" customHeight="1" x14ac:dyDescent="0.25">
      <c r="A32" s="76" t="str">
        <f t="shared" si="0"/>
        <v/>
      </c>
      <c r="B32" s="77" t="str">
        <f t="shared" si="1"/>
        <v/>
      </c>
      <c r="C32" s="78" t="str">
        <f t="shared" si="2"/>
        <v/>
      </c>
      <c r="D32" s="186"/>
      <c r="E32" s="186"/>
      <c r="F32" s="187"/>
      <c r="G32" s="181"/>
      <c r="H32" s="181"/>
      <c r="I32" s="218"/>
      <c r="J32" s="178"/>
    </row>
    <row r="33" spans="1:10" ht="63" customHeight="1" x14ac:dyDescent="0.25">
      <c r="A33" s="76" t="str">
        <f t="shared" si="0"/>
        <v/>
      </c>
      <c r="B33" s="77" t="str">
        <f t="shared" si="1"/>
        <v/>
      </c>
      <c r="C33" s="78" t="str">
        <f t="shared" si="2"/>
        <v/>
      </c>
      <c r="D33" s="186"/>
      <c r="E33" s="186"/>
      <c r="F33" s="187"/>
      <c r="G33" s="181"/>
      <c r="H33" s="181"/>
      <c r="I33" s="218"/>
      <c r="J33" s="178"/>
    </row>
    <row r="34" spans="1:10" ht="63" customHeight="1" x14ac:dyDescent="0.25">
      <c r="A34" s="76" t="str">
        <f t="shared" si="0"/>
        <v/>
      </c>
      <c r="B34" s="77" t="str">
        <f t="shared" si="1"/>
        <v/>
      </c>
      <c r="C34" s="78" t="str">
        <f t="shared" si="2"/>
        <v/>
      </c>
      <c r="D34" s="186"/>
      <c r="E34" s="186"/>
      <c r="F34" s="187"/>
      <c r="G34" s="181"/>
      <c r="H34" s="181"/>
      <c r="I34" s="218"/>
      <c r="J34" s="178"/>
    </row>
    <row r="35" spans="1:10" ht="63" customHeight="1" x14ac:dyDescent="0.25">
      <c r="A35" s="76" t="str">
        <f t="shared" si="0"/>
        <v/>
      </c>
      <c r="B35" s="77" t="str">
        <f t="shared" si="1"/>
        <v/>
      </c>
      <c r="C35" s="78" t="str">
        <f t="shared" si="2"/>
        <v/>
      </c>
      <c r="D35" s="186"/>
      <c r="E35" s="186"/>
      <c r="F35" s="187"/>
      <c r="G35" s="181"/>
      <c r="H35" s="181"/>
      <c r="I35" s="218"/>
      <c r="J35" s="178"/>
    </row>
    <row r="36" spans="1:10" ht="63" customHeight="1" x14ac:dyDescent="0.25">
      <c r="A36" s="76" t="str">
        <f t="shared" si="0"/>
        <v/>
      </c>
      <c r="B36" s="77" t="str">
        <f t="shared" si="1"/>
        <v/>
      </c>
      <c r="C36" s="78" t="str">
        <f t="shared" si="2"/>
        <v/>
      </c>
      <c r="D36" s="186"/>
      <c r="E36" s="186"/>
      <c r="F36" s="187"/>
      <c r="G36" s="181"/>
      <c r="H36" s="181"/>
      <c r="I36" s="218"/>
      <c r="J36" s="178"/>
    </row>
    <row r="37" spans="1:10" ht="63" customHeight="1" x14ac:dyDescent="0.25">
      <c r="A37" s="76" t="str">
        <f t="shared" si="0"/>
        <v/>
      </c>
      <c r="B37" s="77" t="str">
        <f t="shared" si="1"/>
        <v/>
      </c>
      <c r="C37" s="78" t="str">
        <f t="shared" si="2"/>
        <v/>
      </c>
      <c r="D37" s="186"/>
      <c r="E37" s="186"/>
      <c r="F37" s="187"/>
      <c r="G37" s="181"/>
      <c r="H37" s="181"/>
      <c r="I37" s="218"/>
      <c r="J37" s="178"/>
    </row>
    <row r="38" spans="1:10" ht="63" customHeight="1" x14ac:dyDescent="0.25">
      <c r="A38" s="76" t="str">
        <f t="shared" si="0"/>
        <v/>
      </c>
      <c r="B38" s="77" t="str">
        <f t="shared" si="1"/>
        <v/>
      </c>
      <c r="C38" s="78" t="str">
        <f t="shared" si="2"/>
        <v/>
      </c>
      <c r="D38" s="186"/>
      <c r="E38" s="186"/>
      <c r="F38" s="187"/>
      <c r="G38" s="181"/>
      <c r="H38" s="181"/>
      <c r="I38" s="218"/>
      <c r="J38" s="178"/>
    </row>
    <row r="39" spans="1:10" ht="63" customHeight="1" x14ac:dyDescent="0.25">
      <c r="A39" s="76" t="str">
        <f t="shared" si="0"/>
        <v/>
      </c>
      <c r="B39" s="77" t="str">
        <f t="shared" si="1"/>
        <v/>
      </c>
      <c r="C39" s="78" t="str">
        <f t="shared" si="2"/>
        <v/>
      </c>
      <c r="D39" s="186"/>
      <c r="E39" s="186"/>
      <c r="F39" s="187"/>
      <c r="G39" s="181"/>
      <c r="H39" s="181"/>
      <c r="I39" s="218"/>
      <c r="J39" s="178"/>
    </row>
    <row r="40" spans="1:10" ht="63" customHeight="1" x14ac:dyDescent="0.25">
      <c r="A40" s="76" t="str">
        <f t="shared" si="0"/>
        <v/>
      </c>
      <c r="B40" s="77" t="str">
        <f t="shared" si="1"/>
        <v/>
      </c>
      <c r="C40" s="78" t="str">
        <f t="shared" si="2"/>
        <v/>
      </c>
      <c r="D40" s="186"/>
      <c r="E40" s="186"/>
      <c r="F40" s="187"/>
      <c r="G40" s="181"/>
      <c r="H40" s="181"/>
      <c r="I40" s="218"/>
      <c r="J40" s="178"/>
    </row>
    <row r="41" spans="1:10" ht="63" customHeight="1" x14ac:dyDescent="0.25">
      <c r="A41" s="76" t="str">
        <f t="shared" si="0"/>
        <v/>
      </c>
      <c r="B41" s="77" t="str">
        <f t="shared" si="1"/>
        <v/>
      </c>
      <c r="C41" s="78" t="str">
        <f t="shared" si="2"/>
        <v/>
      </c>
      <c r="D41" s="186"/>
      <c r="E41" s="186"/>
      <c r="F41" s="187"/>
      <c r="G41" s="181"/>
      <c r="H41" s="181"/>
      <c r="I41" s="218"/>
      <c r="J41" s="178"/>
    </row>
    <row r="42" spans="1:10" ht="63" customHeight="1" x14ac:dyDescent="0.25">
      <c r="A42" s="76" t="str">
        <f t="shared" si="0"/>
        <v/>
      </c>
      <c r="B42" s="77" t="str">
        <f t="shared" si="1"/>
        <v/>
      </c>
      <c r="C42" s="78" t="str">
        <f t="shared" si="2"/>
        <v/>
      </c>
      <c r="D42" s="186"/>
      <c r="E42" s="186"/>
      <c r="F42" s="187"/>
      <c r="G42" s="181"/>
      <c r="H42" s="181"/>
      <c r="I42" s="218"/>
      <c r="J42" s="178"/>
    </row>
    <row r="43" spans="1:10" ht="63" customHeight="1" x14ac:dyDescent="0.25">
      <c r="A43" s="76" t="str">
        <f t="shared" si="0"/>
        <v/>
      </c>
      <c r="B43" s="77" t="str">
        <f t="shared" si="1"/>
        <v/>
      </c>
      <c r="C43" s="78" t="str">
        <f t="shared" si="2"/>
        <v/>
      </c>
      <c r="D43" s="186"/>
      <c r="E43" s="186"/>
      <c r="F43" s="187"/>
      <c r="G43" s="181"/>
      <c r="H43" s="181"/>
      <c r="I43" s="218"/>
      <c r="J43" s="178"/>
    </row>
    <row r="44" spans="1:10" ht="63" customHeight="1" x14ac:dyDescent="0.25">
      <c r="A44" s="76" t="str">
        <f t="shared" si="0"/>
        <v/>
      </c>
      <c r="B44" s="77" t="str">
        <f t="shared" si="1"/>
        <v/>
      </c>
      <c r="C44" s="78" t="str">
        <f t="shared" si="2"/>
        <v/>
      </c>
      <c r="D44" s="186"/>
      <c r="E44" s="186"/>
      <c r="F44" s="187"/>
      <c r="G44" s="181"/>
      <c r="H44" s="181"/>
      <c r="I44" s="218"/>
      <c r="J44" s="178"/>
    </row>
    <row r="45" spans="1:10" ht="63" customHeight="1" x14ac:dyDescent="0.25">
      <c r="A45" s="76" t="str">
        <f t="shared" si="0"/>
        <v/>
      </c>
      <c r="B45" s="77" t="str">
        <f t="shared" si="1"/>
        <v/>
      </c>
      <c r="C45" s="78" t="str">
        <f t="shared" si="2"/>
        <v/>
      </c>
      <c r="D45" s="186"/>
      <c r="E45" s="186"/>
      <c r="F45" s="187"/>
      <c r="G45" s="181"/>
      <c r="H45" s="181"/>
      <c r="I45" s="218"/>
      <c r="J45" s="178"/>
    </row>
    <row r="46" spans="1:10" ht="63" customHeight="1" x14ac:dyDescent="0.25">
      <c r="A46" s="76" t="str">
        <f t="shared" si="0"/>
        <v/>
      </c>
      <c r="B46" s="77" t="str">
        <f t="shared" si="1"/>
        <v/>
      </c>
      <c r="C46" s="78" t="str">
        <f t="shared" si="2"/>
        <v/>
      </c>
      <c r="D46" s="186"/>
      <c r="E46" s="186"/>
      <c r="F46" s="187"/>
      <c r="G46" s="181"/>
      <c r="H46" s="181"/>
      <c r="I46" s="218"/>
      <c r="J46" s="178"/>
    </row>
    <row r="47" spans="1:10" ht="63" customHeight="1" x14ac:dyDescent="0.25">
      <c r="A47" s="76" t="str">
        <f t="shared" si="0"/>
        <v/>
      </c>
      <c r="B47" s="77" t="str">
        <f t="shared" si="1"/>
        <v/>
      </c>
      <c r="C47" s="78" t="str">
        <f t="shared" si="2"/>
        <v/>
      </c>
      <c r="D47" s="186"/>
      <c r="E47" s="186"/>
      <c r="F47" s="187"/>
      <c r="G47" s="181"/>
      <c r="H47" s="181"/>
      <c r="I47" s="218"/>
      <c r="J47" s="178"/>
    </row>
    <row r="48" spans="1:10" ht="63" customHeight="1" x14ac:dyDescent="0.25">
      <c r="A48" s="76" t="str">
        <f t="shared" si="0"/>
        <v/>
      </c>
      <c r="B48" s="77" t="str">
        <f t="shared" si="1"/>
        <v/>
      </c>
      <c r="C48" s="78" t="str">
        <f t="shared" si="2"/>
        <v/>
      </c>
      <c r="D48" s="186"/>
      <c r="E48" s="186"/>
      <c r="F48" s="187"/>
      <c r="G48" s="181"/>
      <c r="H48" s="181"/>
      <c r="I48" s="218"/>
      <c r="J48" s="178"/>
    </row>
    <row r="49" spans="1:10" ht="63" customHeight="1" x14ac:dyDescent="0.25">
      <c r="A49" s="76" t="str">
        <f t="shared" si="0"/>
        <v/>
      </c>
      <c r="B49" s="77" t="str">
        <f t="shared" si="1"/>
        <v/>
      </c>
      <c r="C49" s="78" t="str">
        <f t="shared" si="2"/>
        <v/>
      </c>
      <c r="D49" s="186"/>
      <c r="E49" s="186"/>
      <c r="F49" s="187"/>
      <c r="G49" s="181"/>
      <c r="H49" s="181"/>
      <c r="I49" s="218"/>
      <c r="J49" s="178"/>
    </row>
    <row r="50" spans="1:10" ht="63" customHeight="1" x14ac:dyDescent="0.25">
      <c r="A50" s="76" t="str">
        <f t="shared" si="0"/>
        <v/>
      </c>
      <c r="B50" s="77" t="str">
        <f t="shared" si="1"/>
        <v/>
      </c>
      <c r="C50" s="78" t="str">
        <f t="shared" si="2"/>
        <v/>
      </c>
      <c r="D50" s="186"/>
      <c r="E50" s="186"/>
      <c r="F50" s="187"/>
      <c r="G50" s="181"/>
      <c r="H50" s="181"/>
      <c r="I50" s="218"/>
      <c r="J50" s="178"/>
    </row>
  </sheetData>
  <sheetProtection password="CC74" sheet="1" objects="1" scenarios="1" insertHyperlinks="0"/>
  <mergeCells count="4">
    <mergeCell ref="G1:G3"/>
    <mergeCell ref="H1:J1"/>
    <mergeCell ref="H2:J3"/>
    <mergeCell ref="A3:D3"/>
  </mergeCells>
  <conditionalFormatting sqref="G19:H19 J10:J50">
    <cfRule type="cellIs" dxfId="93" priority="2" operator="equal">
      <formula>0</formula>
    </cfRule>
  </conditionalFormatting>
  <conditionalFormatting sqref="E3:F3">
    <cfRule type="expression" dxfId="92" priority="1">
      <formula>$A$3="?"</formula>
    </cfRule>
  </conditionalFormatting>
  <dataValidations count="4">
    <dataValidation type="list" errorStyle="warning" allowBlank="1" showInputMessage="1" showErrorMessage="1" sqref="I5:I50" xr:uid="{00000000-0002-0000-2000-000000000000}">
      <formula1>data_pub</formula1>
    </dataValidation>
    <dataValidation type="list" allowBlank="1" showInputMessage="1" showErrorMessage="1" sqref="F5:F50" xr:uid="{00000000-0002-0000-2000-000001000000}">
      <formula1>Autori</formula1>
    </dataValidation>
    <dataValidation type="list" allowBlank="1" showInputMessage="1" showErrorMessage="1" sqref="D5:D50" xr:uid="{00000000-0002-0000-2000-000002000000}">
      <formula1>ccincid</formula1>
    </dataValidation>
    <dataValidation type="list" allowBlank="1" showInputMessage="1" showErrorMessage="1" sqref="E5:E50" xr:uid="{00000000-0002-0000-2000-000003000000}">
      <formula1>ccincie</formula1>
    </dataValidation>
  </dataValidations>
  <pageMargins left="0.7" right="0.7" top="0.75" bottom="0.75" header="0.3" footer="0.3"/>
  <pageSetup paperSize="9" orientation="portrait" horizontalDpi="4294967293" verticalDpi="429496729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9FF99"/>
  </sheetPr>
  <dimension ref="A1:J50"/>
  <sheetViews>
    <sheetView zoomScale="80" zoomScaleNormal="80" workbookViewId="0">
      <pane ySplit="4" topLeftCell="A5" activePane="bottomLeft" state="frozen"/>
      <selection activeCell="G1" sqref="G1:K3"/>
      <selection pane="bottomLeft" activeCell="I5" sqref="I5"/>
    </sheetView>
  </sheetViews>
  <sheetFormatPr defaultRowHeight="15" x14ac:dyDescent="0.25"/>
  <cols>
    <col min="1" max="1" width="4" customWidth="1"/>
    <col min="2" max="2" width="6.85546875" customWidth="1"/>
    <col min="3" max="3" width="24" customWidth="1"/>
    <col min="4" max="4" width="11" customWidth="1"/>
    <col min="5" max="5" width="12.5703125" customWidth="1"/>
    <col min="6" max="6" width="6.28515625" customWidth="1"/>
    <col min="7" max="7" width="37" customWidth="1"/>
    <col min="8" max="8" width="64.140625" customWidth="1"/>
    <col min="9" max="9" width="18" customWidth="1"/>
    <col min="10" max="10" width="63.7109375" customWidth="1"/>
  </cols>
  <sheetData>
    <row r="1" spans="1:10" ht="15.75" x14ac:dyDescent="0.25">
      <c r="A1" s="102" t="str">
        <f>FisaAutoevaluare!A1</f>
        <v>Universitatea SPIRU HARET - 
Anul universitar 2021-2022</v>
      </c>
      <c r="B1" s="102"/>
      <c r="C1" s="102"/>
      <c r="D1" s="102"/>
      <c r="E1" s="102"/>
      <c r="F1" s="102"/>
      <c r="G1" s="669" t="str">
        <f>HYPERLINK("#FisaAutoevaluare!D146","Inapoi in Fisa C")</f>
        <v>Inapoi in Fisa C</v>
      </c>
      <c r="H1" s="683" t="str">
        <f>FisaAutoevaluare!B126</f>
        <v>Articole/ realizări/ creaţii științifice/ artistice/ literare</v>
      </c>
      <c r="I1" s="683"/>
      <c r="J1" s="683"/>
    </row>
    <row r="2" spans="1:10" ht="15.75" customHeight="1" x14ac:dyDescent="0.25">
      <c r="A2" s="102">
        <f>FisaAutoevaluare!D2</f>
        <v>0</v>
      </c>
      <c r="B2" s="102"/>
      <c r="C2" s="102"/>
      <c r="D2" s="102"/>
      <c r="E2" s="102"/>
      <c r="F2" s="102"/>
      <c r="G2" s="670"/>
      <c r="H2" s="681" t="str">
        <f>FisaAutoevaluare!D146</f>
        <v>Articole/ studii/ lucrări de specialitate care prezintă contribuţii științifice/ artistice/ literare originale, în domeniul postului ocupat, publicate în revista Opinia Națională.</v>
      </c>
      <c r="I2" s="681"/>
      <c r="J2" s="681"/>
    </row>
    <row r="3" spans="1:10" x14ac:dyDescent="0.25">
      <c r="A3" s="676" t="str">
        <f>IF(FisaAutoevaluare!D3="","?",FisaAutoevaluare!D3)</f>
        <v>?</v>
      </c>
      <c r="B3" s="676"/>
      <c r="C3" s="676"/>
      <c r="D3" s="676"/>
      <c r="E3" s="103"/>
      <c r="F3" s="103"/>
      <c r="G3" s="671"/>
      <c r="H3" s="682"/>
      <c r="I3" s="682"/>
      <c r="J3" s="682"/>
    </row>
    <row r="4" spans="1:10" s="43" customFormat="1" ht="30" x14ac:dyDescent="0.25">
      <c r="A4" s="74" t="s">
        <v>1962</v>
      </c>
      <c r="B4" s="75" t="s">
        <v>1963</v>
      </c>
      <c r="C4" s="75" t="s">
        <v>2277</v>
      </c>
      <c r="D4" s="197" t="s">
        <v>1964</v>
      </c>
      <c r="E4" s="198" t="s">
        <v>2084</v>
      </c>
      <c r="F4" s="197" t="s">
        <v>1992</v>
      </c>
      <c r="G4" s="198" t="s">
        <v>2312</v>
      </c>
      <c r="H4" s="198" t="s">
        <v>1996</v>
      </c>
      <c r="I4" s="198" t="s">
        <v>2594</v>
      </c>
      <c r="J4" s="198" t="s">
        <v>1994</v>
      </c>
    </row>
    <row r="5" spans="1:10" ht="63" customHeight="1" x14ac:dyDescent="0.25">
      <c r="A5" s="76" t="str">
        <f>IF(H5="","",ROW()-4)</f>
        <v/>
      </c>
      <c r="B5" s="77" t="str">
        <f>IF(H5="","","C6")</f>
        <v/>
      </c>
      <c r="C5" s="78" t="str">
        <f>IF(AND(D5&lt;&gt;"",E5&lt;&gt;"",F5&lt;&gt;""),PROPER(A$3),"")</f>
        <v/>
      </c>
      <c r="D5" s="186"/>
      <c r="E5" s="186"/>
      <c r="F5" s="187"/>
      <c r="G5" s="178"/>
      <c r="H5" s="178"/>
      <c r="I5" s="218"/>
      <c r="J5" s="178"/>
    </row>
    <row r="6" spans="1:10" ht="63" customHeight="1" x14ac:dyDescent="0.25">
      <c r="A6" s="76" t="str">
        <f t="shared" ref="A6:A50" si="0">IF(H6="","",ROW()-4)</f>
        <v/>
      </c>
      <c r="B6" s="77" t="str">
        <f t="shared" ref="B6:B50" si="1">IF(H6="","","C6")</f>
        <v/>
      </c>
      <c r="C6" s="78" t="str">
        <f t="shared" ref="C6:C50" si="2">IF(AND(D6&lt;&gt;"",E6&lt;&gt;"",F6&lt;&gt;""),PROPER(A$3),"")</f>
        <v/>
      </c>
      <c r="D6" s="186"/>
      <c r="E6" s="186"/>
      <c r="F6" s="187"/>
      <c r="G6" s="180"/>
      <c r="H6" s="180"/>
      <c r="I6" s="218"/>
      <c r="J6" s="178"/>
    </row>
    <row r="7" spans="1:10" ht="63" customHeight="1" x14ac:dyDescent="0.25">
      <c r="A7" s="76" t="str">
        <f t="shared" si="0"/>
        <v/>
      </c>
      <c r="B7" s="77" t="str">
        <f t="shared" si="1"/>
        <v/>
      </c>
      <c r="C7" s="78" t="str">
        <f t="shared" si="2"/>
        <v/>
      </c>
      <c r="D7" s="186"/>
      <c r="E7" s="186"/>
      <c r="F7" s="187"/>
      <c r="G7" s="180"/>
      <c r="H7" s="180"/>
      <c r="I7" s="218"/>
      <c r="J7" s="178"/>
    </row>
    <row r="8" spans="1:10" ht="63" customHeight="1" x14ac:dyDescent="0.25">
      <c r="A8" s="76" t="str">
        <f t="shared" si="0"/>
        <v/>
      </c>
      <c r="B8" s="77" t="str">
        <f t="shared" si="1"/>
        <v/>
      </c>
      <c r="C8" s="78" t="str">
        <f t="shared" si="2"/>
        <v/>
      </c>
      <c r="D8" s="186"/>
      <c r="E8" s="186"/>
      <c r="F8" s="187"/>
      <c r="G8" s="180"/>
      <c r="H8" s="178"/>
      <c r="I8" s="218"/>
      <c r="J8" s="178"/>
    </row>
    <row r="9" spans="1:10" ht="63" customHeight="1" x14ac:dyDescent="0.25">
      <c r="A9" s="76" t="str">
        <f t="shared" si="0"/>
        <v/>
      </c>
      <c r="B9" s="77" t="str">
        <f t="shared" si="1"/>
        <v/>
      </c>
      <c r="C9" s="78" t="str">
        <f t="shared" si="2"/>
        <v/>
      </c>
      <c r="D9" s="186"/>
      <c r="E9" s="186"/>
      <c r="F9" s="187"/>
      <c r="G9" s="180"/>
      <c r="H9" s="180"/>
      <c r="I9" s="218"/>
      <c r="J9" s="178"/>
    </row>
    <row r="10" spans="1:10" ht="63" customHeight="1" x14ac:dyDescent="0.25">
      <c r="A10" s="76" t="str">
        <f t="shared" si="0"/>
        <v/>
      </c>
      <c r="B10" s="77" t="str">
        <f t="shared" si="1"/>
        <v/>
      </c>
      <c r="C10" s="78" t="str">
        <f t="shared" si="2"/>
        <v/>
      </c>
      <c r="D10" s="186"/>
      <c r="E10" s="186"/>
      <c r="F10" s="187"/>
      <c r="G10" s="180"/>
      <c r="H10" s="180"/>
      <c r="I10" s="218"/>
      <c r="J10" s="178"/>
    </row>
    <row r="11" spans="1:10" ht="63" customHeight="1" x14ac:dyDescent="0.25">
      <c r="A11" s="76" t="str">
        <f t="shared" si="0"/>
        <v/>
      </c>
      <c r="B11" s="77" t="str">
        <f t="shared" si="1"/>
        <v/>
      </c>
      <c r="C11" s="78" t="str">
        <f t="shared" si="2"/>
        <v/>
      </c>
      <c r="D11" s="186"/>
      <c r="E11" s="186"/>
      <c r="F11" s="187"/>
      <c r="G11" s="180"/>
      <c r="H11" s="179"/>
      <c r="I11" s="218"/>
      <c r="J11" s="178"/>
    </row>
    <row r="12" spans="1:10" ht="63" customHeight="1" x14ac:dyDescent="0.25">
      <c r="A12" s="76" t="str">
        <f t="shared" si="0"/>
        <v/>
      </c>
      <c r="B12" s="77" t="str">
        <f t="shared" si="1"/>
        <v/>
      </c>
      <c r="C12" s="78" t="str">
        <f t="shared" si="2"/>
        <v/>
      </c>
      <c r="D12" s="186"/>
      <c r="E12" s="186"/>
      <c r="F12" s="187"/>
      <c r="G12" s="180"/>
      <c r="H12" s="180"/>
      <c r="I12" s="218"/>
      <c r="J12" s="178"/>
    </row>
    <row r="13" spans="1:10" ht="63" customHeight="1" x14ac:dyDescent="0.25">
      <c r="A13" s="76" t="str">
        <f t="shared" si="0"/>
        <v/>
      </c>
      <c r="B13" s="77" t="str">
        <f t="shared" si="1"/>
        <v/>
      </c>
      <c r="C13" s="78" t="str">
        <f t="shared" si="2"/>
        <v/>
      </c>
      <c r="D13" s="186"/>
      <c r="E13" s="186"/>
      <c r="F13" s="187"/>
      <c r="G13" s="180"/>
      <c r="H13" s="180"/>
      <c r="I13" s="218"/>
      <c r="J13" s="178"/>
    </row>
    <row r="14" spans="1:10" ht="63" customHeight="1" x14ac:dyDescent="0.25">
      <c r="A14" s="76" t="str">
        <f t="shared" si="0"/>
        <v/>
      </c>
      <c r="B14" s="77" t="str">
        <f t="shared" si="1"/>
        <v/>
      </c>
      <c r="C14" s="78" t="str">
        <f t="shared" si="2"/>
        <v/>
      </c>
      <c r="D14" s="186"/>
      <c r="E14" s="186"/>
      <c r="F14" s="187"/>
      <c r="G14" s="180"/>
      <c r="H14" s="180"/>
      <c r="I14" s="218"/>
      <c r="J14" s="178"/>
    </row>
    <row r="15" spans="1:10" ht="63" customHeight="1" x14ac:dyDescent="0.25">
      <c r="A15" s="76" t="str">
        <f t="shared" si="0"/>
        <v/>
      </c>
      <c r="B15" s="77" t="str">
        <f t="shared" si="1"/>
        <v/>
      </c>
      <c r="C15" s="78" t="str">
        <f t="shared" si="2"/>
        <v/>
      </c>
      <c r="D15" s="186"/>
      <c r="E15" s="186"/>
      <c r="F15" s="187"/>
      <c r="G15" s="180"/>
      <c r="H15" s="180"/>
      <c r="I15" s="218"/>
      <c r="J15" s="178"/>
    </row>
    <row r="16" spans="1:10" ht="63" customHeight="1" x14ac:dyDescent="0.25">
      <c r="A16" s="76" t="str">
        <f t="shared" si="0"/>
        <v/>
      </c>
      <c r="B16" s="77" t="str">
        <f t="shared" si="1"/>
        <v/>
      </c>
      <c r="C16" s="78" t="str">
        <f t="shared" si="2"/>
        <v/>
      </c>
      <c r="D16" s="186"/>
      <c r="E16" s="186"/>
      <c r="F16" s="187"/>
      <c r="G16" s="180"/>
      <c r="H16" s="180"/>
      <c r="I16" s="218"/>
      <c r="J16" s="178"/>
    </row>
    <row r="17" spans="1:10" ht="63" customHeight="1" x14ac:dyDescent="0.25">
      <c r="A17" s="76" t="str">
        <f t="shared" si="0"/>
        <v/>
      </c>
      <c r="B17" s="77" t="str">
        <f t="shared" si="1"/>
        <v/>
      </c>
      <c r="C17" s="78" t="str">
        <f t="shared" si="2"/>
        <v/>
      </c>
      <c r="D17" s="186"/>
      <c r="E17" s="186"/>
      <c r="F17" s="187"/>
      <c r="G17" s="180"/>
      <c r="H17" s="180"/>
      <c r="I17" s="218"/>
      <c r="J17" s="178"/>
    </row>
    <row r="18" spans="1:10" ht="63" customHeight="1" x14ac:dyDescent="0.25">
      <c r="A18" s="76" t="str">
        <f t="shared" si="0"/>
        <v/>
      </c>
      <c r="B18" s="77" t="str">
        <f t="shared" si="1"/>
        <v/>
      </c>
      <c r="C18" s="78" t="str">
        <f t="shared" si="2"/>
        <v/>
      </c>
      <c r="D18" s="186"/>
      <c r="E18" s="186"/>
      <c r="F18" s="187"/>
      <c r="G18" s="180"/>
      <c r="H18" s="180"/>
      <c r="I18" s="218"/>
      <c r="J18" s="178"/>
    </row>
    <row r="19" spans="1:10" ht="63" customHeight="1" x14ac:dyDescent="0.25">
      <c r="A19" s="76" t="str">
        <f t="shared" si="0"/>
        <v/>
      </c>
      <c r="B19" s="77" t="str">
        <f t="shared" si="1"/>
        <v/>
      </c>
      <c r="C19" s="78" t="str">
        <f t="shared" si="2"/>
        <v/>
      </c>
      <c r="D19" s="186"/>
      <c r="E19" s="186"/>
      <c r="F19" s="187"/>
      <c r="G19" s="180"/>
      <c r="H19" s="180"/>
      <c r="I19" s="218"/>
      <c r="J19" s="178"/>
    </row>
    <row r="20" spans="1:10" ht="63" customHeight="1" x14ac:dyDescent="0.25">
      <c r="A20" s="76" t="str">
        <f t="shared" si="0"/>
        <v/>
      </c>
      <c r="B20" s="77" t="str">
        <f t="shared" si="1"/>
        <v/>
      </c>
      <c r="C20" s="78" t="str">
        <f t="shared" si="2"/>
        <v/>
      </c>
      <c r="D20" s="186"/>
      <c r="E20" s="186"/>
      <c r="F20" s="187"/>
      <c r="G20" s="180"/>
      <c r="H20" s="180"/>
      <c r="I20" s="218"/>
      <c r="J20" s="178"/>
    </row>
    <row r="21" spans="1:10" ht="63" customHeight="1" x14ac:dyDescent="0.25">
      <c r="A21" s="76" t="str">
        <f t="shared" si="0"/>
        <v/>
      </c>
      <c r="B21" s="77" t="str">
        <f t="shared" si="1"/>
        <v/>
      </c>
      <c r="C21" s="78" t="str">
        <f t="shared" si="2"/>
        <v/>
      </c>
      <c r="D21" s="186"/>
      <c r="E21" s="186"/>
      <c r="F21" s="187"/>
      <c r="G21" s="181"/>
      <c r="H21" s="181"/>
      <c r="I21" s="218"/>
      <c r="J21" s="178"/>
    </row>
    <row r="22" spans="1:10" ht="63" customHeight="1" x14ac:dyDescent="0.25">
      <c r="A22" s="76" t="str">
        <f t="shared" si="0"/>
        <v/>
      </c>
      <c r="B22" s="77" t="str">
        <f t="shared" si="1"/>
        <v/>
      </c>
      <c r="C22" s="78" t="str">
        <f t="shared" si="2"/>
        <v/>
      </c>
      <c r="D22" s="186"/>
      <c r="E22" s="186"/>
      <c r="F22" s="187"/>
      <c r="G22" s="181"/>
      <c r="H22" s="181"/>
      <c r="I22" s="218"/>
      <c r="J22" s="178"/>
    </row>
    <row r="23" spans="1:10" ht="63" customHeight="1" x14ac:dyDescent="0.25">
      <c r="A23" s="76" t="str">
        <f t="shared" si="0"/>
        <v/>
      </c>
      <c r="B23" s="77" t="str">
        <f t="shared" si="1"/>
        <v/>
      </c>
      <c r="C23" s="78" t="str">
        <f t="shared" si="2"/>
        <v/>
      </c>
      <c r="D23" s="186"/>
      <c r="E23" s="186"/>
      <c r="F23" s="187"/>
      <c r="G23" s="181"/>
      <c r="H23" s="181"/>
      <c r="I23" s="218"/>
      <c r="J23" s="178"/>
    </row>
    <row r="24" spans="1:10" ht="63" customHeight="1" x14ac:dyDescent="0.25">
      <c r="A24" s="76" t="str">
        <f t="shared" si="0"/>
        <v/>
      </c>
      <c r="B24" s="77" t="str">
        <f t="shared" si="1"/>
        <v/>
      </c>
      <c r="C24" s="78" t="str">
        <f t="shared" si="2"/>
        <v/>
      </c>
      <c r="D24" s="186"/>
      <c r="E24" s="186"/>
      <c r="F24" s="187"/>
      <c r="G24" s="190"/>
      <c r="H24" s="181"/>
      <c r="I24" s="218"/>
      <c r="J24" s="178"/>
    </row>
    <row r="25" spans="1:10" ht="63" customHeight="1" x14ac:dyDescent="0.25">
      <c r="A25" s="76" t="str">
        <f t="shared" si="0"/>
        <v/>
      </c>
      <c r="B25" s="77" t="str">
        <f t="shared" si="1"/>
        <v/>
      </c>
      <c r="C25" s="78" t="str">
        <f t="shared" si="2"/>
        <v/>
      </c>
      <c r="D25" s="186"/>
      <c r="E25" s="186"/>
      <c r="F25" s="187"/>
      <c r="G25" s="181"/>
      <c r="H25" s="181"/>
      <c r="I25" s="218"/>
      <c r="J25" s="178"/>
    </row>
    <row r="26" spans="1:10" ht="63" customHeight="1" x14ac:dyDescent="0.25">
      <c r="A26" s="76" t="str">
        <f t="shared" si="0"/>
        <v/>
      </c>
      <c r="B26" s="77" t="str">
        <f t="shared" si="1"/>
        <v/>
      </c>
      <c r="C26" s="78" t="str">
        <f t="shared" si="2"/>
        <v/>
      </c>
      <c r="D26" s="186"/>
      <c r="E26" s="186"/>
      <c r="F26" s="187"/>
      <c r="G26" s="181"/>
      <c r="H26" s="181"/>
      <c r="I26" s="218"/>
      <c r="J26" s="178"/>
    </row>
    <row r="27" spans="1:10" ht="63" customHeight="1" x14ac:dyDescent="0.25">
      <c r="A27" s="76" t="str">
        <f t="shared" si="0"/>
        <v/>
      </c>
      <c r="B27" s="77" t="str">
        <f t="shared" si="1"/>
        <v/>
      </c>
      <c r="C27" s="78" t="str">
        <f t="shared" si="2"/>
        <v/>
      </c>
      <c r="D27" s="186"/>
      <c r="E27" s="186"/>
      <c r="F27" s="187"/>
      <c r="G27" s="181"/>
      <c r="H27" s="181"/>
      <c r="I27" s="218"/>
      <c r="J27" s="178"/>
    </row>
    <row r="28" spans="1:10" ht="63" customHeight="1" x14ac:dyDescent="0.25">
      <c r="A28" s="76" t="str">
        <f t="shared" si="0"/>
        <v/>
      </c>
      <c r="B28" s="77" t="str">
        <f t="shared" si="1"/>
        <v/>
      </c>
      <c r="C28" s="78" t="str">
        <f t="shared" si="2"/>
        <v/>
      </c>
      <c r="D28" s="186"/>
      <c r="E28" s="186"/>
      <c r="F28" s="187"/>
      <c r="G28" s="181"/>
      <c r="H28" s="181"/>
      <c r="I28" s="218"/>
      <c r="J28" s="178"/>
    </row>
    <row r="29" spans="1:10" ht="63" customHeight="1" x14ac:dyDescent="0.25">
      <c r="A29" s="76" t="str">
        <f t="shared" si="0"/>
        <v/>
      </c>
      <c r="B29" s="77" t="str">
        <f t="shared" si="1"/>
        <v/>
      </c>
      <c r="C29" s="78" t="str">
        <f t="shared" si="2"/>
        <v/>
      </c>
      <c r="D29" s="186"/>
      <c r="E29" s="186"/>
      <c r="F29" s="187"/>
      <c r="G29" s="181"/>
      <c r="H29" s="181"/>
      <c r="I29" s="218"/>
      <c r="J29" s="178"/>
    </row>
    <row r="30" spans="1:10" ht="63" customHeight="1" x14ac:dyDescent="0.25">
      <c r="A30" s="76" t="str">
        <f t="shared" si="0"/>
        <v/>
      </c>
      <c r="B30" s="77" t="str">
        <f t="shared" si="1"/>
        <v/>
      </c>
      <c r="C30" s="78" t="str">
        <f t="shared" si="2"/>
        <v/>
      </c>
      <c r="D30" s="186"/>
      <c r="E30" s="186"/>
      <c r="F30" s="187"/>
      <c r="G30" s="181"/>
      <c r="H30" s="181"/>
      <c r="I30" s="218"/>
      <c r="J30" s="178"/>
    </row>
    <row r="31" spans="1:10" ht="63" customHeight="1" x14ac:dyDescent="0.25">
      <c r="A31" s="76" t="str">
        <f t="shared" si="0"/>
        <v/>
      </c>
      <c r="B31" s="77" t="str">
        <f t="shared" si="1"/>
        <v/>
      </c>
      <c r="C31" s="78" t="str">
        <f t="shared" si="2"/>
        <v/>
      </c>
      <c r="D31" s="186"/>
      <c r="E31" s="186"/>
      <c r="F31" s="187"/>
      <c r="G31" s="181"/>
      <c r="H31" s="181"/>
      <c r="I31" s="218"/>
      <c r="J31" s="178"/>
    </row>
    <row r="32" spans="1:10" ht="63" customHeight="1" x14ac:dyDescent="0.25">
      <c r="A32" s="76" t="str">
        <f t="shared" si="0"/>
        <v/>
      </c>
      <c r="B32" s="77" t="str">
        <f t="shared" si="1"/>
        <v/>
      </c>
      <c r="C32" s="78" t="str">
        <f t="shared" si="2"/>
        <v/>
      </c>
      <c r="D32" s="186"/>
      <c r="E32" s="186"/>
      <c r="F32" s="187"/>
      <c r="G32" s="181"/>
      <c r="H32" s="181"/>
      <c r="I32" s="218"/>
      <c r="J32" s="178"/>
    </row>
    <row r="33" spans="1:10" ht="63" customHeight="1" x14ac:dyDescent="0.25">
      <c r="A33" s="76" t="str">
        <f t="shared" si="0"/>
        <v/>
      </c>
      <c r="B33" s="77" t="str">
        <f t="shared" si="1"/>
        <v/>
      </c>
      <c r="C33" s="78" t="str">
        <f t="shared" si="2"/>
        <v/>
      </c>
      <c r="D33" s="186"/>
      <c r="E33" s="186"/>
      <c r="F33" s="187"/>
      <c r="G33" s="181"/>
      <c r="H33" s="181"/>
      <c r="I33" s="218"/>
      <c r="J33" s="178"/>
    </row>
    <row r="34" spans="1:10" ht="63" customHeight="1" x14ac:dyDescent="0.25">
      <c r="A34" s="76" t="str">
        <f t="shared" si="0"/>
        <v/>
      </c>
      <c r="B34" s="77" t="str">
        <f t="shared" si="1"/>
        <v/>
      </c>
      <c r="C34" s="78" t="str">
        <f t="shared" si="2"/>
        <v/>
      </c>
      <c r="D34" s="186"/>
      <c r="E34" s="186"/>
      <c r="F34" s="187"/>
      <c r="G34" s="181"/>
      <c r="H34" s="181"/>
      <c r="I34" s="218"/>
      <c r="J34" s="178"/>
    </row>
    <row r="35" spans="1:10" ht="63" customHeight="1" x14ac:dyDescent="0.25">
      <c r="A35" s="76" t="str">
        <f t="shared" si="0"/>
        <v/>
      </c>
      <c r="B35" s="77" t="str">
        <f t="shared" si="1"/>
        <v/>
      </c>
      <c r="C35" s="78" t="str">
        <f t="shared" si="2"/>
        <v/>
      </c>
      <c r="D35" s="186"/>
      <c r="E35" s="186"/>
      <c r="F35" s="187"/>
      <c r="G35" s="181"/>
      <c r="H35" s="181"/>
      <c r="I35" s="218"/>
      <c r="J35" s="178"/>
    </row>
    <row r="36" spans="1:10" ht="63" customHeight="1" x14ac:dyDescent="0.25">
      <c r="A36" s="76" t="str">
        <f t="shared" si="0"/>
        <v/>
      </c>
      <c r="B36" s="77" t="str">
        <f t="shared" si="1"/>
        <v/>
      </c>
      <c r="C36" s="78" t="str">
        <f t="shared" si="2"/>
        <v/>
      </c>
      <c r="D36" s="186"/>
      <c r="E36" s="186"/>
      <c r="F36" s="187"/>
      <c r="G36" s="181"/>
      <c r="H36" s="181"/>
      <c r="I36" s="218"/>
      <c r="J36" s="178"/>
    </row>
    <row r="37" spans="1:10" ht="63" customHeight="1" x14ac:dyDescent="0.25">
      <c r="A37" s="76" t="str">
        <f t="shared" si="0"/>
        <v/>
      </c>
      <c r="B37" s="77" t="str">
        <f t="shared" si="1"/>
        <v/>
      </c>
      <c r="C37" s="78" t="str">
        <f t="shared" si="2"/>
        <v/>
      </c>
      <c r="D37" s="186"/>
      <c r="E37" s="186"/>
      <c r="F37" s="187"/>
      <c r="G37" s="181"/>
      <c r="H37" s="181"/>
      <c r="I37" s="218"/>
      <c r="J37" s="178"/>
    </row>
    <row r="38" spans="1:10" ht="63" customHeight="1" x14ac:dyDescent="0.25">
      <c r="A38" s="76" t="str">
        <f t="shared" si="0"/>
        <v/>
      </c>
      <c r="B38" s="77" t="str">
        <f t="shared" si="1"/>
        <v/>
      </c>
      <c r="C38" s="78" t="str">
        <f t="shared" si="2"/>
        <v/>
      </c>
      <c r="D38" s="186"/>
      <c r="E38" s="186"/>
      <c r="F38" s="187"/>
      <c r="G38" s="181"/>
      <c r="H38" s="181"/>
      <c r="I38" s="218"/>
      <c r="J38" s="178"/>
    </row>
    <row r="39" spans="1:10" ht="63" customHeight="1" x14ac:dyDescent="0.25">
      <c r="A39" s="76" t="str">
        <f t="shared" si="0"/>
        <v/>
      </c>
      <c r="B39" s="77" t="str">
        <f t="shared" si="1"/>
        <v/>
      </c>
      <c r="C39" s="78" t="str">
        <f t="shared" si="2"/>
        <v/>
      </c>
      <c r="D39" s="186"/>
      <c r="E39" s="186"/>
      <c r="F39" s="187"/>
      <c r="G39" s="181"/>
      <c r="H39" s="181"/>
      <c r="I39" s="218"/>
      <c r="J39" s="178"/>
    </row>
    <row r="40" spans="1:10" ht="63" customHeight="1" x14ac:dyDescent="0.25">
      <c r="A40" s="76" t="str">
        <f t="shared" si="0"/>
        <v/>
      </c>
      <c r="B40" s="77" t="str">
        <f t="shared" si="1"/>
        <v/>
      </c>
      <c r="C40" s="78" t="str">
        <f t="shared" si="2"/>
        <v/>
      </c>
      <c r="D40" s="186"/>
      <c r="E40" s="186"/>
      <c r="F40" s="187"/>
      <c r="G40" s="181"/>
      <c r="H40" s="181"/>
      <c r="I40" s="218"/>
      <c r="J40" s="178"/>
    </row>
    <row r="41" spans="1:10" ht="63" customHeight="1" x14ac:dyDescent="0.25">
      <c r="A41" s="76" t="str">
        <f t="shared" si="0"/>
        <v/>
      </c>
      <c r="B41" s="77" t="str">
        <f t="shared" si="1"/>
        <v/>
      </c>
      <c r="C41" s="78" t="str">
        <f t="shared" si="2"/>
        <v/>
      </c>
      <c r="D41" s="186"/>
      <c r="E41" s="186"/>
      <c r="F41" s="187"/>
      <c r="G41" s="181"/>
      <c r="H41" s="181"/>
      <c r="I41" s="218"/>
      <c r="J41" s="178"/>
    </row>
    <row r="42" spans="1:10" ht="63" customHeight="1" x14ac:dyDescent="0.25">
      <c r="A42" s="76" t="str">
        <f t="shared" si="0"/>
        <v/>
      </c>
      <c r="B42" s="77" t="str">
        <f t="shared" si="1"/>
        <v/>
      </c>
      <c r="C42" s="78" t="str">
        <f t="shared" si="2"/>
        <v/>
      </c>
      <c r="D42" s="186"/>
      <c r="E42" s="186"/>
      <c r="F42" s="187"/>
      <c r="G42" s="181"/>
      <c r="H42" s="181"/>
      <c r="I42" s="218"/>
      <c r="J42" s="178"/>
    </row>
    <row r="43" spans="1:10" ht="63" customHeight="1" x14ac:dyDescent="0.25">
      <c r="A43" s="76" t="str">
        <f t="shared" si="0"/>
        <v/>
      </c>
      <c r="B43" s="77" t="str">
        <f t="shared" si="1"/>
        <v/>
      </c>
      <c r="C43" s="78" t="str">
        <f t="shared" si="2"/>
        <v/>
      </c>
      <c r="D43" s="186"/>
      <c r="E43" s="186"/>
      <c r="F43" s="187"/>
      <c r="G43" s="181"/>
      <c r="H43" s="181"/>
      <c r="I43" s="218"/>
      <c r="J43" s="178"/>
    </row>
    <row r="44" spans="1:10" ht="63" customHeight="1" x14ac:dyDescent="0.25">
      <c r="A44" s="76" t="str">
        <f t="shared" si="0"/>
        <v/>
      </c>
      <c r="B44" s="77" t="str">
        <f t="shared" si="1"/>
        <v/>
      </c>
      <c r="C44" s="78" t="str">
        <f t="shared" si="2"/>
        <v/>
      </c>
      <c r="D44" s="186"/>
      <c r="E44" s="186"/>
      <c r="F44" s="187"/>
      <c r="G44" s="181"/>
      <c r="H44" s="181"/>
      <c r="I44" s="218"/>
      <c r="J44" s="178"/>
    </row>
    <row r="45" spans="1:10" ht="63" customHeight="1" x14ac:dyDescent="0.25">
      <c r="A45" s="76" t="str">
        <f t="shared" si="0"/>
        <v/>
      </c>
      <c r="B45" s="77" t="str">
        <f t="shared" si="1"/>
        <v/>
      </c>
      <c r="C45" s="78" t="str">
        <f t="shared" si="2"/>
        <v/>
      </c>
      <c r="D45" s="186"/>
      <c r="E45" s="186"/>
      <c r="F45" s="187"/>
      <c r="G45" s="181"/>
      <c r="H45" s="181"/>
      <c r="I45" s="218"/>
      <c r="J45" s="178"/>
    </row>
    <row r="46" spans="1:10" ht="63" customHeight="1" x14ac:dyDescent="0.25">
      <c r="A46" s="76" t="str">
        <f t="shared" si="0"/>
        <v/>
      </c>
      <c r="B46" s="77" t="str">
        <f t="shared" si="1"/>
        <v/>
      </c>
      <c r="C46" s="78" t="str">
        <f t="shared" si="2"/>
        <v/>
      </c>
      <c r="D46" s="186"/>
      <c r="E46" s="186"/>
      <c r="F46" s="187"/>
      <c r="G46" s="181"/>
      <c r="H46" s="181"/>
      <c r="I46" s="218"/>
      <c r="J46" s="178"/>
    </row>
    <row r="47" spans="1:10" ht="63" customHeight="1" x14ac:dyDescent="0.25">
      <c r="A47" s="76" t="str">
        <f t="shared" si="0"/>
        <v/>
      </c>
      <c r="B47" s="77" t="str">
        <f t="shared" si="1"/>
        <v/>
      </c>
      <c r="C47" s="78" t="str">
        <f t="shared" si="2"/>
        <v/>
      </c>
      <c r="D47" s="186"/>
      <c r="E47" s="186"/>
      <c r="F47" s="187"/>
      <c r="G47" s="181"/>
      <c r="H47" s="181"/>
      <c r="I47" s="218"/>
      <c r="J47" s="178"/>
    </row>
    <row r="48" spans="1:10" ht="63" customHeight="1" x14ac:dyDescent="0.25">
      <c r="A48" s="76" t="str">
        <f t="shared" si="0"/>
        <v/>
      </c>
      <c r="B48" s="77" t="str">
        <f t="shared" si="1"/>
        <v/>
      </c>
      <c r="C48" s="78" t="str">
        <f t="shared" si="2"/>
        <v/>
      </c>
      <c r="D48" s="186"/>
      <c r="E48" s="186"/>
      <c r="F48" s="187"/>
      <c r="G48" s="181"/>
      <c r="H48" s="181"/>
      <c r="I48" s="218"/>
      <c r="J48" s="178"/>
    </row>
    <row r="49" spans="1:10" ht="63" customHeight="1" x14ac:dyDescent="0.25">
      <c r="A49" s="76" t="str">
        <f t="shared" si="0"/>
        <v/>
      </c>
      <c r="B49" s="77" t="str">
        <f t="shared" si="1"/>
        <v/>
      </c>
      <c r="C49" s="78" t="str">
        <f t="shared" si="2"/>
        <v/>
      </c>
      <c r="D49" s="186"/>
      <c r="E49" s="186"/>
      <c r="F49" s="187"/>
      <c r="G49" s="181"/>
      <c r="H49" s="181"/>
      <c r="I49" s="218"/>
      <c r="J49" s="178"/>
    </row>
    <row r="50" spans="1:10" ht="63" customHeight="1" x14ac:dyDescent="0.25">
      <c r="A50" s="76" t="str">
        <f t="shared" si="0"/>
        <v/>
      </c>
      <c r="B50" s="77" t="str">
        <f t="shared" si="1"/>
        <v/>
      </c>
      <c r="C50" s="78" t="str">
        <f t="shared" si="2"/>
        <v/>
      </c>
      <c r="D50" s="186"/>
      <c r="E50" s="186"/>
      <c r="F50" s="187"/>
      <c r="G50" s="181"/>
      <c r="H50" s="181"/>
      <c r="I50" s="218"/>
      <c r="J50" s="178"/>
    </row>
  </sheetData>
  <sheetProtection password="CC74" sheet="1" objects="1" scenarios="1" insertHyperlinks="0"/>
  <mergeCells count="4">
    <mergeCell ref="G1:G3"/>
    <mergeCell ref="H1:J1"/>
    <mergeCell ref="H2:J3"/>
    <mergeCell ref="A3:D3"/>
  </mergeCells>
  <conditionalFormatting sqref="G19:H19 J10:J50">
    <cfRule type="cellIs" dxfId="91" priority="2" operator="equal">
      <formula>0</formula>
    </cfRule>
  </conditionalFormatting>
  <conditionalFormatting sqref="E3:F3">
    <cfRule type="expression" dxfId="90" priority="1">
      <formula>$A$3="?"</formula>
    </cfRule>
  </conditionalFormatting>
  <dataValidations count="4">
    <dataValidation type="list" errorStyle="warning" allowBlank="1" showInputMessage="1" showErrorMessage="1" sqref="I5:I50" xr:uid="{00000000-0002-0000-2100-000000000000}">
      <formula1>data_pub</formula1>
    </dataValidation>
    <dataValidation type="list" allowBlank="1" showInputMessage="1" showErrorMessage="1" sqref="F5:F50" xr:uid="{00000000-0002-0000-2100-000001000000}">
      <formula1>Autori</formula1>
    </dataValidation>
    <dataValidation type="list" allowBlank="1" showInputMessage="1" showErrorMessage="1" sqref="D5:D50" xr:uid="{00000000-0002-0000-2100-000002000000}">
      <formula1>csased</formula1>
    </dataValidation>
    <dataValidation type="list" allowBlank="1" showInputMessage="1" showErrorMessage="1" sqref="E5:E50" xr:uid="{00000000-0002-0000-2100-000003000000}">
      <formula1>csasee</formula1>
    </dataValidation>
  </dataValidations>
  <pageMargins left="0.7" right="0.7" top="0.75" bottom="0.75" header="0.3" footer="0.3"/>
  <pageSetup paperSize="9" orientation="portrait" horizontalDpi="4294967293" verticalDpi="4294967293"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9FF99"/>
  </sheetPr>
  <dimension ref="A1:O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6" customWidth="1"/>
    <col min="4" max="4" width="8.42578125" customWidth="1"/>
    <col min="5" max="5" width="17.42578125" customWidth="1"/>
    <col min="6" max="6" width="6.28515625" customWidth="1"/>
    <col min="7" max="7" width="35.42578125" customWidth="1"/>
    <col min="8" max="8" width="64.140625" customWidth="1"/>
    <col min="9" max="9" width="32.85546875" customWidth="1"/>
    <col min="10" max="10" width="50.42578125" customWidth="1"/>
    <col min="11" max="13" width="24.5703125" bestFit="1" customWidth="1"/>
    <col min="14" max="14" width="15.85546875" customWidth="1"/>
    <col min="15" max="15" width="34.7109375" customWidth="1"/>
  </cols>
  <sheetData>
    <row r="1" spans="1:15" ht="15.75" x14ac:dyDescent="0.25">
      <c r="A1" s="102" t="str">
        <f>FisaAutoevaluare!A1</f>
        <v>Universitatea SPIRU HARET - 
Anul universitar 2021-2022</v>
      </c>
      <c r="B1" s="102"/>
      <c r="C1" s="102"/>
      <c r="D1" s="102"/>
      <c r="E1" s="102"/>
      <c r="F1" s="102"/>
      <c r="G1" s="669" t="str">
        <f>HYPERLINK("#FisaAutoevaluare!D152","Inapoi in Fisa C")</f>
        <v>Inapoi in Fisa C</v>
      </c>
      <c r="H1" s="683" t="str">
        <f>FisaAutoevaluare!B126</f>
        <v>Articole/ realizări/ creaţii științifice/ artistice/ literare</v>
      </c>
      <c r="I1" s="683"/>
      <c r="J1" s="683"/>
      <c r="N1" s="41"/>
    </row>
    <row r="2" spans="1:15" ht="15.75" customHeight="1" x14ac:dyDescent="0.25">
      <c r="A2" s="102">
        <f>FisaAutoevaluare!D2</f>
        <v>0</v>
      </c>
      <c r="B2" s="102"/>
      <c r="C2" s="102"/>
      <c r="D2" s="102"/>
      <c r="E2" s="102"/>
      <c r="F2" s="102"/>
      <c r="G2" s="670"/>
      <c r="H2" s="681" t="str">
        <f>FisaAutoevaluare!D152</f>
        <v xml:space="preserve">Articole/ studii/ lucrări de specialitate publicate în volumele conferințelor naționale sau internaționale, indexate ISI proceedings (cu ISBN sau ISSN), prezentându-se cadru didactic la Universitatea Spiru Haret </v>
      </c>
      <c r="I2" s="681"/>
      <c r="J2" s="681"/>
      <c r="K2" s="681"/>
      <c r="L2" s="681"/>
      <c r="M2" s="681"/>
      <c r="N2" s="681"/>
      <c r="O2" s="681"/>
    </row>
    <row r="3" spans="1:15" x14ac:dyDescent="0.25">
      <c r="A3" s="676" t="str">
        <f>IF(FisaAutoevaluare!D3="","?",FisaAutoevaluare!D3)</f>
        <v>?</v>
      </c>
      <c r="B3" s="676"/>
      <c r="C3" s="676"/>
      <c r="D3" s="676"/>
      <c r="E3" s="103"/>
      <c r="F3" s="103"/>
      <c r="G3" s="671"/>
      <c r="H3" s="682"/>
      <c r="I3" s="682"/>
      <c r="J3" s="682"/>
      <c r="K3" s="682"/>
      <c r="L3" s="682"/>
      <c r="M3" s="682"/>
      <c r="N3" s="682"/>
      <c r="O3" s="682"/>
    </row>
    <row r="4" spans="1:15" s="43" customFormat="1" ht="30" x14ac:dyDescent="0.25">
      <c r="A4" s="74" t="s">
        <v>1962</v>
      </c>
      <c r="B4" s="75" t="s">
        <v>1963</v>
      </c>
      <c r="C4" s="75" t="s">
        <v>2277</v>
      </c>
      <c r="D4" s="197" t="s">
        <v>1964</v>
      </c>
      <c r="E4" s="198" t="s">
        <v>2214</v>
      </c>
      <c r="F4" s="197" t="s">
        <v>1992</v>
      </c>
      <c r="G4" s="198" t="s">
        <v>2312</v>
      </c>
      <c r="H4" s="198" t="s">
        <v>2303</v>
      </c>
      <c r="I4" s="198" t="s">
        <v>2304</v>
      </c>
      <c r="J4" s="198" t="s">
        <v>2305</v>
      </c>
      <c r="K4" s="198" t="s">
        <v>1988</v>
      </c>
      <c r="L4" s="198" t="s">
        <v>1965</v>
      </c>
      <c r="M4" s="198" t="s">
        <v>1993</v>
      </c>
      <c r="N4" s="198" t="s">
        <v>2594</v>
      </c>
      <c r="O4" s="198" t="s">
        <v>1994</v>
      </c>
    </row>
    <row r="5" spans="1:15" ht="63" customHeight="1" x14ac:dyDescent="0.25">
      <c r="A5" s="76" t="str">
        <f>IF(H5="","",ROW()-4)</f>
        <v/>
      </c>
      <c r="B5" s="77" t="str">
        <f>IF(H5="","","C7")</f>
        <v/>
      </c>
      <c r="C5" s="78" t="str">
        <f>IF(AND(D5&lt;&gt;"",E5&lt;&gt;"",F5&lt;&gt;""),PROPER(A$3),"")</f>
        <v/>
      </c>
      <c r="D5" s="186"/>
      <c r="E5" s="186"/>
      <c r="F5" s="187"/>
      <c r="G5" s="180"/>
      <c r="H5" s="178"/>
      <c r="I5" s="180"/>
      <c r="J5" s="178"/>
      <c r="K5" s="178"/>
      <c r="L5" s="178"/>
      <c r="M5" s="178"/>
      <c r="N5" s="218"/>
      <c r="O5" s="179"/>
    </row>
    <row r="6" spans="1:15" ht="63" customHeight="1" x14ac:dyDescent="0.25">
      <c r="A6" s="76" t="str">
        <f t="shared" ref="A6:A50" si="0">IF(H6="","",ROW()-4)</f>
        <v/>
      </c>
      <c r="B6" s="77" t="str">
        <f t="shared" ref="B6:B50" si="1">IF(H6="","","C7")</f>
        <v/>
      </c>
      <c r="C6" s="78" t="str">
        <f t="shared" ref="C6:C50" si="2">IF(AND(D6&lt;&gt;"",E6&lt;&gt;"",F6&lt;&gt;""),PROPER(A$3),"")</f>
        <v/>
      </c>
      <c r="D6" s="186"/>
      <c r="E6" s="186"/>
      <c r="F6" s="187"/>
      <c r="G6" s="180"/>
      <c r="H6" s="180"/>
      <c r="I6" s="180"/>
      <c r="J6" s="178"/>
      <c r="K6" s="188"/>
      <c r="L6" s="188"/>
      <c r="M6" s="188"/>
      <c r="N6" s="218"/>
      <c r="O6" s="178"/>
    </row>
    <row r="7" spans="1:15" ht="63" customHeight="1" x14ac:dyDescent="0.25">
      <c r="A7" s="76" t="str">
        <f t="shared" si="0"/>
        <v/>
      </c>
      <c r="B7" s="77" t="str">
        <f t="shared" si="1"/>
        <v/>
      </c>
      <c r="C7" s="78" t="str">
        <f t="shared" si="2"/>
        <v/>
      </c>
      <c r="D7" s="186"/>
      <c r="E7" s="186"/>
      <c r="F7" s="187"/>
      <c r="G7" s="180"/>
      <c r="H7" s="178"/>
      <c r="I7" s="180"/>
      <c r="J7" s="178"/>
      <c r="K7" s="188"/>
      <c r="L7" s="188"/>
      <c r="M7" s="188"/>
      <c r="N7" s="218"/>
      <c r="O7" s="178"/>
    </row>
    <row r="8" spans="1:15" ht="63" customHeight="1" x14ac:dyDescent="0.25">
      <c r="A8" s="76" t="str">
        <f t="shared" si="0"/>
        <v/>
      </c>
      <c r="B8" s="77" t="str">
        <f t="shared" si="1"/>
        <v/>
      </c>
      <c r="C8" s="78" t="str">
        <f t="shared" si="2"/>
        <v/>
      </c>
      <c r="D8" s="186"/>
      <c r="E8" s="186"/>
      <c r="F8" s="187"/>
      <c r="G8" s="178"/>
      <c r="H8" s="178"/>
      <c r="I8" s="180"/>
      <c r="J8" s="178"/>
      <c r="K8" s="188"/>
      <c r="L8" s="188"/>
      <c r="M8" s="188"/>
      <c r="N8" s="218"/>
      <c r="O8" s="178"/>
    </row>
    <row r="9" spans="1:15" ht="63" customHeight="1" x14ac:dyDescent="0.25">
      <c r="A9" s="76" t="str">
        <f t="shared" si="0"/>
        <v/>
      </c>
      <c r="B9" s="77" t="str">
        <f t="shared" si="1"/>
        <v/>
      </c>
      <c r="C9" s="78" t="str">
        <f t="shared" si="2"/>
        <v/>
      </c>
      <c r="D9" s="186"/>
      <c r="E9" s="186"/>
      <c r="F9" s="187"/>
      <c r="G9" s="180"/>
      <c r="H9" s="180"/>
      <c r="I9" s="180"/>
      <c r="J9" s="178"/>
      <c r="K9" s="188"/>
      <c r="L9" s="188"/>
      <c r="M9" s="188"/>
      <c r="N9" s="218"/>
      <c r="O9" s="178"/>
    </row>
    <row r="10" spans="1:15" ht="63" customHeight="1" x14ac:dyDescent="0.25">
      <c r="A10" s="76" t="str">
        <f t="shared" si="0"/>
        <v/>
      </c>
      <c r="B10" s="77" t="str">
        <f t="shared" si="1"/>
        <v/>
      </c>
      <c r="C10" s="78" t="str">
        <f t="shared" si="2"/>
        <v/>
      </c>
      <c r="D10" s="186"/>
      <c r="E10" s="186"/>
      <c r="F10" s="187"/>
      <c r="G10" s="180"/>
      <c r="H10" s="180"/>
      <c r="I10" s="180"/>
      <c r="J10" s="178"/>
      <c r="K10" s="188"/>
      <c r="L10" s="188"/>
      <c r="M10" s="188"/>
      <c r="N10" s="218"/>
      <c r="O10" s="178"/>
    </row>
    <row r="11" spans="1:15" ht="63" customHeight="1" x14ac:dyDescent="0.25">
      <c r="A11" s="76" t="str">
        <f t="shared" si="0"/>
        <v/>
      </c>
      <c r="B11" s="77" t="str">
        <f t="shared" si="1"/>
        <v/>
      </c>
      <c r="C11" s="78" t="str">
        <f t="shared" si="2"/>
        <v/>
      </c>
      <c r="D11" s="186"/>
      <c r="E11" s="186"/>
      <c r="F11" s="187"/>
      <c r="G11" s="180"/>
      <c r="H11" s="179"/>
      <c r="I11" s="180"/>
      <c r="J11" s="178"/>
      <c r="K11" s="188"/>
      <c r="L11" s="188"/>
      <c r="M11" s="188"/>
      <c r="N11" s="218"/>
      <c r="O11" s="178"/>
    </row>
    <row r="12" spans="1:15" ht="63" customHeight="1" x14ac:dyDescent="0.25">
      <c r="A12" s="76" t="str">
        <f t="shared" si="0"/>
        <v/>
      </c>
      <c r="B12" s="77" t="str">
        <f t="shared" si="1"/>
        <v/>
      </c>
      <c r="C12" s="78" t="str">
        <f t="shared" si="2"/>
        <v/>
      </c>
      <c r="D12" s="186"/>
      <c r="E12" s="186"/>
      <c r="F12" s="187"/>
      <c r="G12" s="180"/>
      <c r="H12" s="180"/>
      <c r="I12" s="180"/>
      <c r="J12" s="178"/>
      <c r="K12" s="188"/>
      <c r="L12" s="188"/>
      <c r="M12" s="188"/>
      <c r="N12" s="218"/>
      <c r="O12" s="178"/>
    </row>
    <row r="13" spans="1:15" ht="63" customHeight="1" x14ac:dyDescent="0.25">
      <c r="A13" s="76" t="str">
        <f t="shared" si="0"/>
        <v/>
      </c>
      <c r="B13" s="77" t="str">
        <f t="shared" si="1"/>
        <v/>
      </c>
      <c r="C13" s="78" t="str">
        <f t="shared" si="2"/>
        <v/>
      </c>
      <c r="D13" s="186"/>
      <c r="E13" s="186"/>
      <c r="F13" s="187"/>
      <c r="G13" s="180"/>
      <c r="H13" s="180"/>
      <c r="I13" s="180"/>
      <c r="J13" s="178"/>
      <c r="K13" s="188"/>
      <c r="L13" s="188"/>
      <c r="M13" s="188"/>
      <c r="N13" s="218"/>
      <c r="O13" s="178"/>
    </row>
    <row r="14" spans="1:15" ht="63" customHeight="1" x14ac:dyDescent="0.25">
      <c r="A14" s="76" t="str">
        <f t="shared" si="0"/>
        <v/>
      </c>
      <c r="B14" s="77" t="str">
        <f t="shared" si="1"/>
        <v/>
      </c>
      <c r="C14" s="78" t="str">
        <f t="shared" si="2"/>
        <v/>
      </c>
      <c r="D14" s="186"/>
      <c r="E14" s="186"/>
      <c r="F14" s="187"/>
      <c r="G14" s="180"/>
      <c r="H14" s="180"/>
      <c r="I14" s="180"/>
      <c r="J14" s="178"/>
      <c r="K14" s="188"/>
      <c r="L14" s="188"/>
      <c r="M14" s="188"/>
      <c r="N14" s="218"/>
      <c r="O14" s="178"/>
    </row>
    <row r="15" spans="1:15" ht="63" customHeight="1" x14ac:dyDescent="0.25">
      <c r="A15" s="76" t="str">
        <f t="shared" si="0"/>
        <v/>
      </c>
      <c r="B15" s="77" t="str">
        <f t="shared" si="1"/>
        <v/>
      </c>
      <c r="C15" s="78" t="str">
        <f t="shared" si="2"/>
        <v/>
      </c>
      <c r="D15" s="186"/>
      <c r="E15" s="186"/>
      <c r="F15" s="187"/>
      <c r="G15" s="180"/>
      <c r="H15" s="180"/>
      <c r="I15" s="180"/>
      <c r="J15" s="178"/>
      <c r="K15" s="188"/>
      <c r="L15" s="188"/>
      <c r="M15" s="188"/>
      <c r="N15" s="218"/>
      <c r="O15" s="178"/>
    </row>
    <row r="16" spans="1:15" ht="63" customHeight="1" x14ac:dyDescent="0.25">
      <c r="A16" s="76" t="str">
        <f t="shared" si="0"/>
        <v/>
      </c>
      <c r="B16" s="77" t="str">
        <f t="shared" si="1"/>
        <v/>
      </c>
      <c r="C16" s="78" t="str">
        <f t="shared" si="2"/>
        <v/>
      </c>
      <c r="D16" s="186"/>
      <c r="E16" s="186"/>
      <c r="F16" s="187"/>
      <c r="G16" s="180"/>
      <c r="H16" s="180"/>
      <c r="I16" s="180"/>
      <c r="J16" s="178"/>
      <c r="K16" s="188"/>
      <c r="L16" s="188"/>
      <c r="M16" s="188"/>
      <c r="N16" s="218"/>
      <c r="O16" s="178"/>
    </row>
    <row r="17" spans="1:15" ht="63" customHeight="1" x14ac:dyDescent="0.25">
      <c r="A17" s="76" t="str">
        <f t="shared" si="0"/>
        <v/>
      </c>
      <c r="B17" s="77" t="str">
        <f t="shared" si="1"/>
        <v/>
      </c>
      <c r="C17" s="78" t="str">
        <f t="shared" si="2"/>
        <v/>
      </c>
      <c r="D17" s="186"/>
      <c r="E17" s="186"/>
      <c r="F17" s="187"/>
      <c r="G17" s="180"/>
      <c r="H17" s="180"/>
      <c r="I17" s="180"/>
      <c r="J17" s="178"/>
      <c r="K17" s="188"/>
      <c r="L17" s="188"/>
      <c r="M17" s="188"/>
      <c r="N17" s="218"/>
      <c r="O17" s="178"/>
    </row>
    <row r="18" spans="1:15" ht="63" customHeight="1" x14ac:dyDescent="0.25">
      <c r="A18" s="76" t="str">
        <f t="shared" si="0"/>
        <v/>
      </c>
      <c r="B18" s="77" t="str">
        <f t="shared" si="1"/>
        <v/>
      </c>
      <c r="C18" s="78" t="str">
        <f t="shared" si="2"/>
        <v/>
      </c>
      <c r="D18" s="186"/>
      <c r="E18" s="186"/>
      <c r="F18" s="187"/>
      <c r="G18" s="180"/>
      <c r="H18" s="180"/>
      <c r="I18" s="180"/>
      <c r="J18" s="178"/>
      <c r="K18" s="188"/>
      <c r="L18" s="188"/>
      <c r="M18" s="188"/>
      <c r="N18" s="218"/>
      <c r="O18" s="178"/>
    </row>
    <row r="19" spans="1:15" ht="63" customHeight="1" x14ac:dyDescent="0.25">
      <c r="A19" s="76" t="str">
        <f t="shared" si="0"/>
        <v/>
      </c>
      <c r="B19" s="77" t="str">
        <f t="shared" si="1"/>
        <v/>
      </c>
      <c r="C19" s="78" t="str">
        <f t="shared" si="2"/>
        <v/>
      </c>
      <c r="D19" s="186"/>
      <c r="E19" s="186"/>
      <c r="F19" s="187"/>
      <c r="G19" s="180"/>
      <c r="H19" s="180"/>
      <c r="I19" s="180"/>
      <c r="J19" s="178"/>
      <c r="K19" s="188"/>
      <c r="L19" s="188"/>
      <c r="M19" s="188"/>
      <c r="N19" s="218"/>
      <c r="O19" s="178"/>
    </row>
    <row r="20" spans="1:15" ht="63" customHeight="1" x14ac:dyDescent="0.25">
      <c r="A20" s="76" t="str">
        <f t="shared" si="0"/>
        <v/>
      </c>
      <c r="B20" s="77" t="str">
        <f t="shared" si="1"/>
        <v/>
      </c>
      <c r="C20" s="78" t="str">
        <f t="shared" si="2"/>
        <v/>
      </c>
      <c r="D20" s="186"/>
      <c r="E20" s="186"/>
      <c r="F20" s="187"/>
      <c r="G20" s="180"/>
      <c r="H20" s="180"/>
      <c r="I20" s="180"/>
      <c r="J20" s="178"/>
      <c r="K20" s="188"/>
      <c r="L20" s="188"/>
      <c r="M20" s="188"/>
      <c r="N20" s="218"/>
      <c r="O20" s="178"/>
    </row>
    <row r="21" spans="1:15" ht="63" customHeight="1" x14ac:dyDescent="0.25">
      <c r="A21" s="76" t="str">
        <f t="shared" si="0"/>
        <v/>
      </c>
      <c r="B21" s="77" t="str">
        <f t="shared" si="1"/>
        <v/>
      </c>
      <c r="C21" s="78" t="str">
        <f t="shared" si="2"/>
        <v/>
      </c>
      <c r="D21" s="186"/>
      <c r="E21" s="186"/>
      <c r="F21" s="187"/>
      <c r="G21" s="181"/>
      <c r="H21" s="181"/>
      <c r="I21" s="180"/>
      <c r="J21" s="178"/>
      <c r="K21" s="178"/>
      <c r="L21" s="178"/>
      <c r="M21" s="178"/>
      <c r="N21" s="218"/>
      <c r="O21" s="179"/>
    </row>
    <row r="22" spans="1:15" ht="63" customHeight="1" x14ac:dyDescent="0.25">
      <c r="A22" s="76" t="str">
        <f t="shared" si="0"/>
        <v/>
      </c>
      <c r="B22" s="77" t="str">
        <f t="shared" si="1"/>
        <v/>
      </c>
      <c r="C22" s="78" t="str">
        <f t="shared" si="2"/>
        <v/>
      </c>
      <c r="D22" s="186"/>
      <c r="E22" s="186"/>
      <c r="F22" s="187"/>
      <c r="G22" s="181"/>
      <c r="H22" s="181"/>
      <c r="I22" s="180"/>
      <c r="J22" s="178"/>
      <c r="K22" s="188"/>
      <c r="L22" s="188"/>
      <c r="M22" s="188"/>
      <c r="N22" s="218"/>
      <c r="O22" s="178"/>
    </row>
    <row r="23" spans="1:15" ht="63" customHeight="1" x14ac:dyDescent="0.25">
      <c r="A23" s="76" t="str">
        <f t="shared" si="0"/>
        <v/>
      </c>
      <c r="B23" s="77" t="str">
        <f t="shared" si="1"/>
        <v/>
      </c>
      <c r="C23" s="78" t="str">
        <f t="shared" si="2"/>
        <v/>
      </c>
      <c r="D23" s="186"/>
      <c r="E23" s="186"/>
      <c r="F23" s="187"/>
      <c r="G23" s="181"/>
      <c r="H23" s="181"/>
      <c r="I23" s="180"/>
      <c r="J23" s="178"/>
      <c r="K23" s="188"/>
      <c r="L23" s="188"/>
      <c r="M23" s="188"/>
      <c r="N23" s="218"/>
      <c r="O23" s="178"/>
    </row>
    <row r="24" spans="1:15" ht="63" customHeight="1" x14ac:dyDescent="0.25">
      <c r="A24" s="76" t="str">
        <f t="shared" si="0"/>
        <v/>
      </c>
      <c r="B24" s="77" t="str">
        <f t="shared" si="1"/>
        <v/>
      </c>
      <c r="C24" s="78" t="str">
        <f t="shared" si="2"/>
        <v/>
      </c>
      <c r="D24" s="186"/>
      <c r="E24" s="186"/>
      <c r="F24" s="187"/>
      <c r="G24" s="190"/>
      <c r="H24" s="181"/>
      <c r="I24" s="180"/>
      <c r="J24" s="178"/>
      <c r="K24" s="188"/>
      <c r="L24" s="188"/>
      <c r="M24" s="188"/>
      <c r="N24" s="218"/>
      <c r="O24" s="178"/>
    </row>
    <row r="25" spans="1:15" ht="63" customHeight="1" x14ac:dyDescent="0.25">
      <c r="A25" s="76" t="str">
        <f t="shared" si="0"/>
        <v/>
      </c>
      <c r="B25" s="77" t="str">
        <f t="shared" si="1"/>
        <v/>
      </c>
      <c r="C25" s="78" t="str">
        <f t="shared" si="2"/>
        <v/>
      </c>
      <c r="D25" s="186"/>
      <c r="E25" s="186"/>
      <c r="F25" s="187"/>
      <c r="G25" s="181"/>
      <c r="H25" s="181"/>
      <c r="I25" s="180"/>
      <c r="J25" s="178"/>
      <c r="K25" s="188"/>
      <c r="L25" s="188"/>
      <c r="M25" s="188"/>
      <c r="N25" s="218"/>
      <c r="O25" s="178"/>
    </row>
    <row r="26" spans="1:15" ht="63" customHeight="1" x14ac:dyDescent="0.25">
      <c r="A26" s="76" t="str">
        <f t="shared" si="0"/>
        <v/>
      </c>
      <c r="B26" s="77" t="str">
        <f t="shared" si="1"/>
        <v/>
      </c>
      <c r="C26" s="78" t="str">
        <f t="shared" si="2"/>
        <v/>
      </c>
      <c r="D26" s="186"/>
      <c r="E26" s="186"/>
      <c r="F26" s="187"/>
      <c r="G26" s="181"/>
      <c r="H26" s="181"/>
      <c r="I26" s="180"/>
      <c r="J26" s="178"/>
      <c r="K26" s="188"/>
      <c r="L26" s="188"/>
      <c r="M26" s="188"/>
      <c r="N26" s="218"/>
      <c r="O26" s="178"/>
    </row>
    <row r="27" spans="1:15" ht="63" customHeight="1" x14ac:dyDescent="0.25">
      <c r="A27" s="76" t="str">
        <f t="shared" si="0"/>
        <v/>
      </c>
      <c r="B27" s="77" t="str">
        <f t="shared" si="1"/>
        <v/>
      </c>
      <c r="C27" s="78" t="str">
        <f t="shared" si="2"/>
        <v/>
      </c>
      <c r="D27" s="186"/>
      <c r="E27" s="186"/>
      <c r="F27" s="187"/>
      <c r="G27" s="181"/>
      <c r="H27" s="181"/>
      <c r="I27" s="180"/>
      <c r="J27" s="178"/>
      <c r="K27" s="188"/>
      <c r="L27" s="188"/>
      <c r="M27" s="188"/>
      <c r="N27" s="218"/>
      <c r="O27" s="178"/>
    </row>
    <row r="28" spans="1:15" ht="63" customHeight="1" x14ac:dyDescent="0.25">
      <c r="A28" s="76" t="str">
        <f t="shared" si="0"/>
        <v/>
      </c>
      <c r="B28" s="77" t="str">
        <f t="shared" si="1"/>
        <v/>
      </c>
      <c r="C28" s="78" t="str">
        <f t="shared" si="2"/>
        <v/>
      </c>
      <c r="D28" s="186"/>
      <c r="E28" s="186"/>
      <c r="F28" s="187"/>
      <c r="G28" s="181"/>
      <c r="H28" s="181"/>
      <c r="I28" s="180"/>
      <c r="J28" s="178"/>
      <c r="K28" s="188"/>
      <c r="L28" s="188"/>
      <c r="M28" s="188"/>
      <c r="N28" s="218"/>
      <c r="O28" s="178"/>
    </row>
    <row r="29" spans="1:15" ht="63" customHeight="1" x14ac:dyDescent="0.25">
      <c r="A29" s="76" t="str">
        <f t="shared" si="0"/>
        <v/>
      </c>
      <c r="B29" s="77" t="str">
        <f t="shared" si="1"/>
        <v/>
      </c>
      <c r="C29" s="78" t="str">
        <f t="shared" si="2"/>
        <v/>
      </c>
      <c r="D29" s="186"/>
      <c r="E29" s="186"/>
      <c r="F29" s="187"/>
      <c r="G29" s="181"/>
      <c r="H29" s="181"/>
      <c r="I29" s="180"/>
      <c r="J29" s="178"/>
      <c r="K29" s="188"/>
      <c r="L29" s="188"/>
      <c r="M29" s="188"/>
      <c r="N29" s="218"/>
      <c r="O29" s="178"/>
    </row>
    <row r="30" spans="1:15" ht="63" customHeight="1" x14ac:dyDescent="0.25">
      <c r="A30" s="76" t="str">
        <f t="shared" si="0"/>
        <v/>
      </c>
      <c r="B30" s="77" t="str">
        <f t="shared" si="1"/>
        <v/>
      </c>
      <c r="C30" s="78" t="str">
        <f t="shared" si="2"/>
        <v/>
      </c>
      <c r="D30" s="186"/>
      <c r="E30" s="186"/>
      <c r="F30" s="187"/>
      <c r="G30" s="181"/>
      <c r="H30" s="181"/>
      <c r="I30" s="180"/>
      <c r="J30" s="178"/>
      <c r="K30" s="188"/>
      <c r="L30" s="188"/>
      <c r="M30" s="188"/>
      <c r="N30" s="218"/>
      <c r="O30" s="178"/>
    </row>
    <row r="31" spans="1:15" ht="63" customHeight="1" x14ac:dyDescent="0.25">
      <c r="A31" s="76" t="str">
        <f t="shared" si="0"/>
        <v/>
      </c>
      <c r="B31" s="77" t="str">
        <f t="shared" si="1"/>
        <v/>
      </c>
      <c r="C31" s="78" t="str">
        <f t="shared" si="2"/>
        <v/>
      </c>
      <c r="D31" s="186"/>
      <c r="E31" s="186"/>
      <c r="F31" s="187"/>
      <c r="G31" s="181"/>
      <c r="H31" s="181"/>
      <c r="I31" s="180"/>
      <c r="J31" s="178"/>
      <c r="K31" s="188"/>
      <c r="L31" s="188"/>
      <c r="M31" s="188"/>
      <c r="N31" s="218"/>
      <c r="O31" s="178"/>
    </row>
    <row r="32" spans="1:15" ht="63" customHeight="1" x14ac:dyDescent="0.25">
      <c r="A32" s="76" t="str">
        <f t="shared" si="0"/>
        <v/>
      </c>
      <c r="B32" s="77" t="str">
        <f t="shared" si="1"/>
        <v/>
      </c>
      <c r="C32" s="78" t="str">
        <f t="shared" si="2"/>
        <v/>
      </c>
      <c r="D32" s="186"/>
      <c r="E32" s="186"/>
      <c r="F32" s="187"/>
      <c r="G32" s="181"/>
      <c r="H32" s="181"/>
      <c r="I32" s="180"/>
      <c r="J32" s="178"/>
      <c r="K32" s="188"/>
      <c r="L32" s="188"/>
      <c r="M32" s="188"/>
      <c r="N32" s="218"/>
      <c r="O32" s="178"/>
    </row>
    <row r="33" spans="1:15" ht="63" customHeight="1" x14ac:dyDescent="0.25">
      <c r="A33" s="76" t="str">
        <f t="shared" si="0"/>
        <v/>
      </c>
      <c r="B33" s="77" t="str">
        <f t="shared" si="1"/>
        <v/>
      </c>
      <c r="C33" s="78" t="str">
        <f t="shared" si="2"/>
        <v/>
      </c>
      <c r="D33" s="186"/>
      <c r="E33" s="186"/>
      <c r="F33" s="187"/>
      <c r="G33" s="181"/>
      <c r="H33" s="181"/>
      <c r="I33" s="180"/>
      <c r="J33" s="178"/>
      <c r="K33" s="188"/>
      <c r="L33" s="188"/>
      <c r="M33" s="188"/>
      <c r="N33" s="218"/>
      <c r="O33" s="178"/>
    </row>
    <row r="34" spans="1:15" ht="63" customHeight="1" x14ac:dyDescent="0.25">
      <c r="A34" s="76" t="str">
        <f t="shared" si="0"/>
        <v/>
      </c>
      <c r="B34" s="77" t="str">
        <f t="shared" si="1"/>
        <v/>
      </c>
      <c r="C34" s="78" t="str">
        <f t="shared" si="2"/>
        <v/>
      </c>
      <c r="D34" s="186"/>
      <c r="E34" s="186"/>
      <c r="F34" s="187"/>
      <c r="G34" s="181"/>
      <c r="H34" s="181"/>
      <c r="I34" s="180"/>
      <c r="J34" s="178"/>
      <c r="K34" s="188"/>
      <c r="L34" s="188"/>
      <c r="M34" s="188"/>
      <c r="N34" s="218"/>
      <c r="O34" s="178"/>
    </row>
    <row r="35" spans="1:15" ht="63" customHeight="1" x14ac:dyDescent="0.25">
      <c r="A35" s="76" t="str">
        <f t="shared" si="0"/>
        <v/>
      </c>
      <c r="B35" s="77" t="str">
        <f t="shared" si="1"/>
        <v/>
      </c>
      <c r="C35" s="78" t="str">
        <f t="shared" si="2"/>
        <v/>
      </c>
      <c r="D35" s="186"/>
      <c r="E35" s="186"/>
      <c r="F35" s="187"/>
      <c r="G35" s="181"/>
      <c r="H35" s="181"/>
      <c r="I35" s="180"/>
      <c r="J35" s="178"/>
      <c r="K35" s="188"/>
      <c r="L35" s="188"/>
      <c r="M35" s="188"/>
      <c r="N35" s="218"/>
      <c r="O35" s="178"/>
    </row>
    <row r="36" spans="1:15" ht="63" customHeight="1" x14ac:dyDescent="0.25">
      <c r="A36" s="76" t="str">
        <f t="shared" si="0"/>
        <v/>
      </c>
      <c r="B36" s="77" t="str">
        <f t="shared" si="1"/>
        <v/>
      </c>
      <c r="C36" s="78" t="str">
        <f t="shared" si="2"/>
        <v/>
      </c>
      <c r="D36" s="186"/>
      <c r="E36" s="186"/>
      <c r="F36" s="187"/>
      <c r="G36" s="181"/>
      <c r="H36" s="181"/>
      <c r="I36" s="180"/>
      <c r="J36" s="178"/>
      <c r="K36" s="188"/>
      <c r="L36" s="188"/>
      <c r="M36" s="188"/>
      <c r="N36" s="218"/>
      <c r="O36" s="178"/>
    </row>
    <row r="37" spans="1:15" ht="63" customHeight="1" x14ac:dyDescent="0.25">
      <c r="A37" s="76" t="str">
        <f t="shared" si="0"/>
        <v/>
      </c>
      <c r="B37" s="77" t="str">
        <f t="shared" si="1"/>
        <v/>
      </c>
      <c r="C37" s="78" t="str">
        <f t="shared" si="2"/>
        <v/>
      </c>
      <c r="D37" s="186"/>
      <c r="E37" s="186"/>
      <c r="F37" s="187"/>
      <c r="G37" s="181"/>
      <c r="H37" s="181"/>
      <c r="I37" s="180"/>
      <c r="J37" s="178"/>
      <c r="K37" s="188"/>
      <c r="L37" s="188"/>
      <c r="M37" s="188"/>
      <c r="N37" s="218"/>
      <c r="O37" s="178"/>
    </row>
    <row r="38" spans="1:15" ht="63" customHeight="1" x14ac:dyDescent="0.25">
      <c r="A38" s="76" t="str">
        <f t="shared" si="0"/>
        <v/>
      </c>
      <c r="B38" s="77" t="str">
        <f t="shared" si="1"/>
        <v/>
      </c>
      <c r="C38" s="78" t="str">
        <f t="shared" si="2"/>
        <v/>
      </c>
      <c r="D38" s="186"/>
      <c r="E38" s="186"/>
      <c r="F38" s="187"/>
      <c r="G38" s="181"/>
      <c r="H38" s="181"/>
      <c r="I38" s="180"/>
      <c r="J38" s="178"/>
      <c r="K38" s="188"/>
      <c r="L38" s="188"/>
      <c r="M38" s="188"/>
      <c r="N38" s="218"/>
      <c r="O38" s="178"/>
    </row>
    <row r="39" spans="1:15" ht="63" customHeight="1" x14ac:dyDescent="0.25">
      <c r="A39" s="76" t="str">
        <f t="shared" si="0"/>
        <v/>
      </c>
      <c r="B39" s="77" t="str">
        <f t="shared" si="1"/>
        <v/>
      </c>
      <c r="C39" s="78" t="str">
        <f t="shared" si="2"/>
        <v/>
      </c>
      <c r="D39" s="186"/>
      <c r="E39" s="186"/>
      <c r="F39" s="187"/>
      <c r="G39" s="181"/>
      <c r="H39" s="181"/>
      <c r="I39" s="180"/>
      <c r="J39" s="178"/>
      <c r="K39" s="188"/>
      <c r="L39" s="188"/>
      <c r="M39" s="188"/>
      <c r="N39" s="218"/>
      <c r="O39" s="178"/>
    </row>
    <row r="40" spans="1:15" ht="63" customHeight="1" x14ac:dyDescent="0.25">
      <c r="A40" s="76" t="str">
        <f t="shared" si="0"/>
        <v/>
      </c>
      <c r="B40" s="77" t="str">
        <f t="shared" si="1"/>
        <v/>
      </c>
      <c r="C40" s="78" t="str">
        <f t="shared" si="2"/>
        <v/>
      </c>
      <c r="D40" s="186"/>
      <c r="E40" s="186"/>
      <c r="F40" s="187"/>
      <c r="G40" s="181"/>
      <c r="H40" s="181"/>
      <c r="I40" s="180"/>
      <c r="J40" s="178"/>
      <c r="K40" s="188"/>
      <c r="L40" s="188"/>
      <c r="M40" s="188"/>
      <c r="N40" s="218"/>
      <c r="O40" s="178"/>
    </row>
    <row r="41" spans="1:15" ht="63" customHeight="1" x14ac:dyDescent="0.25">
      <c r="A41" s="76" t="str">
        <f t="shared" si="0"/>
        <v/>
      </c>
      <c r="B41" s="77" t="str">
        <f t="shared" si="1"/>
        <v/>
      </c>
      <c r="C41" s="78" t="str">
        <f t="shared" si="2"/>
        <v/>
      </c>
      <c r="D41" s="186"/>
      <c r="E41" s="186"/>
      <c r="F41" s="187"/>
      <c r="G41" s="181"/>
      <c r="H41" s="181"/>
      <c r="I41" s="180"/>
      <c r="J41" s="178"/>
      <c r="K41" s="188"/>
      <c r="L41" s="188"/>
      <c r="M41" s="188"/>
      <c r="N41" s="218"/>
      <c r="O41" s="178"/>
    </row>
    <row r="42" spans="1:15" ht="63" customHeight="1" x14ac:dyDescent="0.25">
      <c r="A42" s="76" t="str">
        <f t="shared" si="0"/>
        <v/>
      </c>
      <c r="B42" s="77" t="str">
        <f t="shared" si="1"/>
        <v/>
      </c>
      <c r="C42" s="78" t="str">
        <f t="shared" si="2"/>
        <v/>
      </c>
      <c r="D42" s="186"/>
      <c r="E42" s="186"/>
      <c r="F42" s="187"/>
      <c r="G42" s="181"/>
      <c r="H42" s="181"/>
      <c r="I42" s="180"/>
      <c r="J42" s="178"/>
      <c r="K42" s="188"/>
      <c r="L42" s="188"/>
      <c r="M42" s="188"/>
      <c r="N42" s="218"/>
      <c r="O42" s="178"/>
    </row>
    <row r="43" spans="1:15" ht="63" customHeight="1" x14ac:dyDescent="0.25">
      <c r="A43" s="76" t="str">
        <f t="shared" si="0"/>
        <v/>
      </c>
      <c r="B43" s="77" t="str">
        <f t="shared" si="1"/>
        <v/>
      </c>
      <c r="C43" s="78" t="str">
        <f t="shared" si="2"/>
        <v/>
      </c>
      <c r="D43" s="186"/>
      <c r="E43" s="186"/>
      <c r="F43" s="187"/>
      <c r="G43" s="181"/>
      <c r="H43" s="181"/>
      <c r="I43" s="180"/>
      <c r="J43" s="178"/>
      <c r="K43" s="188"/>
      <c r="L43" s="188"/>
      <c r="M43" s="188"/>
      <c r="N43" s="218"/>
      <c r="O43" s="178"/>
    </row>
    <row r="44" spans="1:15" ht="63" customHeight="1" x14ac:dyDescent="0.25">
      <c r="A44" s="76" t="str">
        <f t="shared" si="0"/>
        <v/>
      </c>
      <c r="B44" s="77" t="str">
        <f t="shared" si="1"/>
        <v/>
      </c>
      <c r="C44" s="78" t="str">
        <f t="shared" si="2"/>
        <v/>
      </c>
      <c r="D44" s="186"/>
      <c r="E44" s="186"/>
      <c r="F44" s="187"/>
      <c r="G44" s="181"/>
      <c r="H44" s="181"/>
      <c r="I44" s="180"/>
      <c r="J44" s="178"/>
      <c r="K44" s="188"/>
      <c r="L44" s="188"/>
      <c r="M44" s="188"/>
      <c r="N44" s="218"/>
      <c r="O44" s="178"/>
    </row>
    <row r="45" spans="1:15" ht="63" customHeight="1" x14ac:dyDescent="0.25">
      <c r="A45" s="76" t="str">
        <f t="shared" si="0"/>
        <v/>
      </c>
      <c r="B45" s="77" t="str">
        <f t="shared" si="1"/>
        <v/>
      </c>
      <c r="C45" s="78" t="str">
        <f t="shared" si="2"/>
        <v/>
      </c>
      <c r="D45" s="186"/>
      <c r="E45" s="186"/>
      <c r="F45" s="187"/>
      <c r="G45" s="181"/>
      <c r="H45" s="181"/>
      <c r="I45" s="180"/>
      <c r="J45" s="178"/>
      <c r="K45" s="188"/>
      <c r="L45" s="188"/>
      <c r="M45" s="188"/>
      <c r="N45" s="218"/>
      <c r="O45" s="178"/>
    </row>
    <row r="46" spans="1:15" ht="63" customHeight="1" x14ac:dyDescent="0.25">
      <c r="A46" s="76" t="str">
        <f t="shared" si="0"/>
        <v/>
      </c>
      <c r="B46" s="77" t="str">
        <f t="shared" si="1"/>
        <v/>
      </c>
      <c r="C46" s="78" t="str">
        <f t="shared" si="2"/>
        <v/>
      </c>
      <c r="D46" s="186"/>
      <c r="E46" s="186"/>
      <c r="F46" s="187"/>
      <c r="G46" s="181"/>
      <c r="H46" s="181"/>
      <c r="I46" s="180"/>
      <c r="J46" s="178"/>
      <c r="K46" s="188"/>
      <c r="L46" s="188"/>
      <c r="M46" s="188"/>
      <c r="N46" s="218"/>
      <c r="O46" s="178"/>
    </row>
    <row r="47" spans="1:15" ht="63" customHeight="1" x14ac:dyDescent="0.25">
      <c r="A47" s="76" t="str">
        <f t="shared" si="0"/>
        <v/>
      </c>
      <c r="B47" s="77" t="str">
        <f t="shared" si="1"/>
        <v/>
      </c>
      <c r="C47" s="78" t="str">
        <f t="shared" si="2"/>
        <v/>
      </c>
      <c r="D47" s="186"/>
      <c r="E47" s="186"/>
      <c r="F47" s="187"/>
      <c r="G47" s="181"/>
      <c r="H47" s="181"/>
      <c r="I47" s="180"/>
      <c r="J47" s="178"/>
      <c r="K47" s="188"/>
      <c r="L47" s="188"/>
      <c r="M47" s="188"/>
      <c r="N47" s="218"/>
      <c r="O47" s="178"/>
    </row>
    <row r="48" spans="1:15" ht="63" customHeight="1" x14ac:dyDescent="0.25">
      <c r="A48" s="76" t="str">
        <f t="shared" si="0"/>
        <v/>
      </c>
      <c r="B48" s="77" t="str">
        <f t="shared" si="1"/>
        <v/>
      </c>
      <c r="C48" s="78" t="str">
        <f t="shared" si="2"/>
        <v/>
      </c>
      <c r="D48" s="186"/>
      <c r="E48" s="186"/>
      <c r="F48" s="187"/>
      <c r="G48" s="181"/>
      <c r="H48" s="181"/>
      <c r="I48" s="180"/>
      <c r="J48" s="178"/>
      <c r="K48" s="188"/>
      <c r="L48" s="188"/>
      <c r="M48" s="188"/>
      <c r="N48" s="218"/>
      <c r="O48" s="178"/>
    </row>
    <row r="49" spans="1:15" ht="63" customHeight="1" x14ac:dyDescent="0.25">
      <c r="A49" s="76" t="str">
        <f t="shared" si="0"/>
        <v/>
      </c>
      <c r="B49" s="77" t="str">
        <f t="shared" si="1"/>
        <v/>
      </c>
      <c r="C49" s="78" t="str">
        <f t="shared" si="2"/>
        <v/>
      </c>
      <c r="D49" s="186"/>
      <c r="E49" s="186"/>
      <c r="F49" s="187"/>
      <c r="G49" s="181"/>
      <c r="H49" s="181"/>
      <c r="I49" s="180"/>
      <c r="J49" s="178"/>
      <c r="K49" s="188"/>
      <c r="L49" s="188"/>
      <c r="M49" s="188"/>
      <c r="N49" s="218"/>
      <c r="O49" s="178"/>
    </row>
    <row r="50" spans="1:15" ht="63" customHeight="1" x14ac:dyDescent="0.25">
      <c r="A50" s="76" t="str">
        <f t="shared" si="0"/>
        <v/>
      </c>
      <c r="B50" s="77" t="str">
        <f t="shared" si="1"/>
        <v/>
      </c>
      <c r="C50" s="78" t="str">
        <f t="shared" si="2"/>
        <v/>
      </c>
      <c r="D50" s="186"/>
      <c r="E50" s="186"/>
      <c r="F50" s="187"/>
      <c r="G50" s="181"/>
      <c r="H50" s="181"/>
      <c r="I50" s="180"/>
      <c r="J50" s="178"/>
      <c r="K50" s="188"/>
      <c r="L50" s="188"/>
      <c r="M50" s="188"/>
      <c r="N50" s="218"/>
      <c r="O50" s="178"/>
    </row>
  </sheetData>
  <sheetProtection password="CC74" sheet="1" objects="1" scenarios="1" insertHyperlinks="0"/>
  <mergeCells count="4">
    <mergeCell ref="G1:G3"/>
    <mergeCell ref="H1:J1"/>
    <mergeCell ref="H2:O3"/>
    <mergeCell ref="A3:D3"/>
  </mergeCells>
  <conditionalFormatting sqref="G19:H19 J10:J50">
    <cfRule type="cellIs" dxfId="89" priority="2" operator="equal">
      <formula>0</formula>
    </cfRule>
  </conditionalFormatting>
  <conditionalFormatting sqref="E3:F3">
    <cfRule type="expression" dxfId="88" priority="1">
      <formula>$A$3="?"</formula>
    </cfRule>
  </conditionalFormatting>
  <dataValidations count="4">
    <dataValidation type="list" errorStyle="warning" allowBlank="1" showInputMessage="1" showErrorMessage="1" sqref="N5:N50" xr:uid="{00000000-0002-0000-2200-000000000000}">
      <formula1>data_pub</formula1>
    </dataValidation>
    <dataValidation type="list" allowBlank="1" showInputMessage="1" showErrorMessage="1" sqref="F5:F50" xr:uid="{00000000-0002-0000-2200-000001000000}">
      <formula1>Autori</formula1>
    </dataValidation>
    <dataValidation type="list" allowBlank="1" showInputMessage="1" showErrorMessage="1" sqref="D5:D50" xr:uid="{00000000-0002-0000-2200-000002000000}">
      <formula1>csapted</formula1>
    </dataValidation>
    <dataValidation type="list" allowBlank="1" showInputMessage="1" showErrorMessage="1" sqref="E5:E50" xr:uid="{00000000-0002-0000-2200-000003000000}">
      <formula1>csaptee</formula1>
    </dataValidation>
  </dataValidations>
  <pageMargins left="0.7" right="0.7" top="0.75" bottom="0.75" header="0.3" footer="0.3"/>
  <pageSetup paperSize="9" orientation="portrait" horizontalDpi="4294967293" verticalDpi="4294967293"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9FF99"/>
  </sheetPr>
  <dimension ref="A1:O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6.5703125" customWidth="1"/>
    <col min="4" max="4" width="8.42578125" customWidth="1"/>
    <col min="5" max="5" width="23.85546875" customWidth="1"/>
    <col min="6" max="6" width="6.28515625" customWidth="1"/>
    <col min="7" max="7" width="34.140625" customWidth="1"/>
    <col min="8" max="8" width="66.28515625" customWidth="1"/>
    <col min="9" max="9" width="34.5703125" customWidth="1"/>
    <col min="10" max="10" width="50.42578125" customWidth="1"/>
    <col min="11" max="13" width="24.5703125" bestFit="1" customWidth="1"/>
    <col min="14" max="14" width="16" customWidth="1"/>
    <col min="15" max="15" width="30" customWidth="1"/>
  </cols>
  <sheetData>
    <row r="1" spans="1:15" ht="15.75" x14ac:dyDescent="0.25">
      <c r="A1" s="102" t="str">
        <f>FisaAutoevaluare!A1</f>
        <v>Universitatea SPIRU HARET - 
Anul universitar 2021-2022</v>
      </c>
      <c r="B1" s="102"/>
      <c r="C1" s="102"/>
      <c r="D1" s="102"/>
      <c r="E1" s="102"/>
      <c r="F1" s="102"/>
      <c r="G1" s="669" t="str">
        <f>HYPERLINK("#FisaAutoevaluare!D156","Inapoi in Fisa C")</f>
        <v>Inapoi in Fisa C</v>
      </c>
      <c r="H1" s="683" t="str">
        <f>FisaAutoevaluare!B126</f>
        <v>Articole/ realizări/ creaţii științifice/ artistice/ literare</v>
      </c>
      <c r="I1" s="683"/>
      <c r="J1" s="683"/>
      <c r="N1" s="41"/>
    </row>
    <row r="2" spans="1:15" ht="15.75" customHeight="1" x14ac:dyDescent="0.25">
      <c r="A2" s="102">
        <f>FisaAutoevaluare!D2</f>
        <v>0</v>
      </c>
      <c r="B2" s="102"/>
      <c r="C2" s="102"/>
      <c r="D2" s="102"/>
      <c r="E2" s="102"/>
      <c r="F2" s="102"/>
      <c r="G2" s="670"/>
      <c r="H2" s="681" t="str">
        <f>FisaAutoevaluare!D156</f>
        <v>Articole/ studii/ lucrări de specialitate publicate în reviste/ lucrări de referință/ enciclopedii/ dicționare etc. sau în volumele conferințelor naţionale sau internaţionale, indexate BDI, recunoscute în domeniul postului ocupat (cu ISBN sau ISSN), prezentându-se drept cadru didactic la Universitatea Spiru Haret.</v>
      </c>
      <c r="I2" s="681"/>
      <c r="J2" s="681"/>
      <c r="K2" s="681"/>
      <c r="L2" s="681"/>
      <c r="M2" s="681"/>
      <c r="N2" s="681"/>
      <c r="O2" s="681"/>
    </row>
    <row r="3" spans="1:15" x14ac:dyDescent="0.25">
      <c r="A3" s="676" t="str">
        <f>IF(FisaAutoevaluare!D3="","?",FisaAutoevaluare!D3)</f>
        <v>?</v>
      </c>
      <c r="B3" s="676"/>
      <c r="C3" s="676"/>
      <c r="D3" s="676"/>
      <c r="E3" s="103"/>
      <c r="F3" s="103"/>
      <c r="G3" s="671"/>
      <c r="H3" s="682"/>
      <c r="I3" s="682"/>
      <c r="J3" s="682"/>
      <c r="K3" s="682"/>
      <c r="L3" s="682"/>
      <c r="M3" s="682"/>
      <c r="N3" s="682"/>
      <c r="O3" s="682"/>
    </row>
    <row r="4" spans="1:15" s="43" customFormat="1" ht="30" x14ac:dyDescent="0.25">
      <c r="A4" s="74" t="s">
        <v>1962</v>
      </c>
      <c r="B4" s="75" t="s">
        <v>1963</v>
      </c>
      <c r="C4" s="75" t="s">
        <v>2277</v>
      </c>
      <c r="D4" s="197" t="s">
        <v>1964</v>
      </c>
      <c r="E4" s="198" t="s">
        <v>2214</v>
      </c>
      <c r="F4" s="197" t="s">
        <v>1992</v>
      </c>
      <c r="G4" s="198" t="s">
        <v>2312</v>
      </c>
      <c r="H4" s="198" t="s">
        <v>2303</v>
      </c>
      <c r="I4" s="198" t="s">
        <v>2304</v>
      </c>
      <c r="J4" s="198" t="s">
        <v>2305</v>
      </c>
      <c r="K4" s="198" t="s">
        <v>1988</v>
      </c>
      <c r="L4" s="198" t="s">
        <v>1965</v>
      </c>
      <c r="M4" s="198" t="s">
        <v>1993</v>
      </c>
      <c r="N4" s="198" t="s">
        <v>2594</v>
      </c>
      <c r="O4" s="198" t="s">
        <v>1994</v>
      </c>
    </row>
    <row r="5" spans="1:15" ht="63" customHeight="1" x14ac:dyDescent="0.25">
      <c r="A5" s="76" t="str">
        <f>IF(H5="","",ROW()-4)</f>
        <v/>
      </c>
      <c r="B5" s="77" t="str">
        <f>IF(H5="","","C8")</f>
        <v/>
      </c>
      <c r="C5" s="78" t="str">
        <f>IF(AND(D5&lt;&gt;"",E5&lt;&gt;"",F5&lt;&gt;""),PROPER(A$3),"")</f>
        <v/>
      </c>
      <c r="D5" s="186"/>
      <c r="E5" s="186"/>
      <c r="F5" s="187"/>
      <c r="G5" s="180"/>
      <c r="H5" s="178"/>
      <c r="I5" s="180"/>
      <c r="J5" s="178"/>
      <c r="K5" s="178"/>
      <c r="L5" s="178"/>
      <c r="M5" s="178"/>
      <c r="N5" s="218"/>
      <c r="O5" s="179"/>
    </row>
    <row r="6" spans="1:15" ht="63" customHeight="1" x14ac:dyDescent="0.25">
      <c r="A6" s="76" t="str">
        <f t="shared" ref="A6:A50" si="0">IF(H6="","",ROW()-4)</f>
        <v/>
      </c>
      <c r="B6" s="77" t="str">
        <f t="shared" ref="B6:B50" si="1">IF(H6="","","C8")</f>
        <v/>
      </c>
      <c r="C6" s="78" t="str">
        <f t="shared" ref="C6:C50" si="2">IF(AND(D6&lt;&gt;"",E6&lt;&gt;"",F6&lt;&gt;""),PROPER(A$3),"")</f>
        <v/>
      </c>
      <c r="D6" s="186"/>
      <c r="E6" s="186"/>
      <c r="F6" s="187"/>
      <c r="G6" s="180"/>
      <c r="H6" s="180"/>
      <c r="I6" s="180"/>
      <c r="J6" s="178"/>
      <c r="K6" s="188"/>
      <c r="L6" s="188"/>
      <c r="M6" s="188"/>
      <c r="N6" s="218"/>
      <c r="O6" s="178"/>
    </row>
    <row r="7" spans="1:15" ht="63" customHeight="1" x14ac:dyDescent="0.25">
      <c r="A7" s="76" t="str">
        <f t="shared" si="0"/>
        <v/>
      </c>
      <c r="B7" s="77" t="str">
        <f t="shared" si="1"/>
        <v/>
      </c>
      <c r="C7" s="78" t="str">
        <f t="shared" si="2"/>
        <v/>
      </c>
      <c r="D7" s="186"/>
      <c r="E7" s="186"/>
      <c r="F7" s="187"/>
      <c r="G7" s="180"/>
      <c r="H7" s="180"/>
      <c r="I7" s="180"/>
      <c r="J7" s="178"/>
      <c r="K7" s="188"/>
      <c r="L7" s="188"/>
      <c r="M7" s="188"/>
      <c r="N7" s="218"/>
      <c r="O7" s="178"/>
    </row>
    <row r="8" spans="1:15" ht="63" customHeight="1" x14ac:dyDescent="0.25">
      <c r="A8" s="76" t="str">
        <f t="shared" si="0"/>
        <v/>
      </c>
      <c r="B8" s="77" t="str">
        <f t="shared" si="1"/>
        <v/>
      </c>
      <c r="C8" s="78" t="str">
        <f t="shared" si="2"/>
        <v/>
      </c>
      <c r="D8" s="186"/>
      <c r="E8" s="186"/>
      <c r="F8" s="187"/>
      <c r="G8" s="180"/>
      <c r="H8" s="180"/>
      <c r="I8" s="180"/>
      <c r="J8" s="178"/>
      <c r="K8" s="188"/>
      <c r="L8" s="188"/>
      <c r="M8" s="188"/>
      <c r="N8" s="218"/>
      <c r="O8" s="178"/>
    </row>
    <row r="9" spans="1:15" ht="63" customHeight="1" x14ac:dyDescent="0.25">
      <c r="A9" s="76" t="str">
        <f t="shared" si="0"/>
        <v/>
      </c>
      <c r="B9" s="77" t="str">
        <f t="shared" si="1"/>
        <v/>
      </c>
      <c r="C9" s="78" t="str">
        <f t="shared" si="2"/>
        <v/>
      </c>
      <c r="D9" s="186"/>
      <c r="E9" s="186"/>
      <c r="F9" s="187"/>
      <c r="G9" s="180"/>
      <c r="H9" s="180"/>
      <c r="I9" s="180"/>
      <c r="J9" s="178"/>
      <c r="K9" s="188"/>
      <c r="L9" s="188"/>
      <c r="M9" s="188"/>
      <c r="N9" s="218"/>
      <c r="O9" s="178"/>
    </row>
    <row r="10" spans="1:15" ht="63" customHeight="1" x14ac:dyDescent="0.25">
      <c r="A10" s="76" t="str">
        <f t="shared" si="0"/>
        <v/>
      </c>
      <c r="B10" s="77" t="str">
        <f t="shared" si="1"/>
        <v/>
      </c>
      <c r="C10" s="78" t="str">
        <f t="shared" si="2"/>
        <v/>
      </c>
      <c r="D10" s="186"/>
      <c r="E10" s="186"/>
      <c r="F10" s="187"/>
      <c r="G10" s="180"/>
      <c r="H10" s="180"/>
      <c r="I10" s="180"/>
      <c r="J10" s="178"/>
      <c r="K10" s="188"/>
      <c r="L10" s="188"/>
      <c r="M10" s="188"/>
      <c r="N10" s="218"/>
      <c r="O10" s="178"/>
    </row>
    <row r="11" spans="1:15" ht="63" customHeight="1" x14ac:dyDescent="0.25">
      <c r="A11" s="76" t="str">
        <f t="shared" si="0"/>
        <v/>
      </c>
      <c r="B11" s="77" t="str">
        <f t="shared" si="1"/>
        <v/>
      </c>
      <c r="C11" s="78" t="str">
        <f t="shared" si="2"/>
        <v/>
      </c>
      <c r="D11" s="186"/>
      <c r="E11" s="186"/>
      <c r="F11" s="187"/>
      <c r="G11" s="180"/>
      <c r="H11" s="179"/>
      <c r="I11" s="180"/>
      <c r="J11" s="178"/>
      <c r="K11" s="188"/>
      <c r="L11" s="188"/>
      <c r="M11" s="188"/>
      <c r="N11" s="218"/>
      <c r="O11" s="178"/>
    </row>
    <row r="12" spans="1:15" ht="63" customHeight="1" x14ac:dyDescent="0.25">
      <c r="A12" s="76" t="str">
        <f t="shared" si="0"/>
        <v/>
      </c>
      <c r="B12" s="77" t="str">
        <f t="shared" si="1"/>
        <v/>
      </c>
      <c r="C12" s="78" t="str">
        <f t="shared" si="2"/>
        <v/>
      </c>
      <c r="D12" s="186"/>
      <c r="E12" s="186"/>
      <c r="F12" s="187"/>
      <c r="G12" s="180"/>
      <c r="H12" s="180"/>
      <c r="I12" s="180"/>
      <c r="J12" s="178"/>
      <c r="K12" s="188"/>
      <c r="L12" s="188"/>
      <c r="M12" s="188"/>
      <c r="N12" s="218"/>
      <c r="O12" s="178"/>
    </row>
    <row r="13" spans="1:15" ht="63" customHeight="1" x14ac:dyDescent="0.25">
      <c r="A13" s="76" t="str">
        <f t="shared" si="0"/>
        <v/>
      </c>
      <c r="B13" s="77" t="str">
        <f t="shared" si="1"/>
        <v/>
      </c>
      <c r="C13" s="78" t="str">
        <f t="shared" si="2"/>
        <v/>
      </c>
      <c r="D13" s="186"/>
      <c r="E13" s="186"/>
      <c r="F13" s="187"/>
      <c r="G13" s="180"/>
      <c r="H13" s="180"/>
      <c r="I13" s="180"/>
      <c r="J13" s="178"/>
      <c r="K13" s="188"/>
      <c r="L13" s="188"/>
      <c r="M13" s="188"/>
      <c r="N13" s="218"/>
      <c r="O13" s="178"/>
    </row>
    <row r="14" spans="1:15" ht="63" customHeight="1" x14ac:dyDescent="0.25">
      <c r="A14" s="76" t="str">
        <f t="shared" si="0"/>
        <v/>
      </c>
      <c r="B14" s="77" t="str">
        <f t="shared" si="1"/>
        <v/>
      </c>
      <c r="C14" s="78" t="str">
        <f t="shared" si="2"/>
        <v/>
      </c>
      <c r="D14" s="186"/>
      <c r="E14" s="186"/>
      <c r="F14" s="187"/>
      <c r="G14" s="180"/>
      <c r="H14" s="180"/>
      <c r="I14" s="180"/>
      <c r="J14" s="178"/>
      <c r="K14" s="188"/>
      <c r="L14" s="188"/>
      <c r="M14" s="188"/>
      <c r="N14" s="218"/>
      <c r="O14" s="178"/>
    </row>
    <row r="15" spans="1:15" ht="63" customHeight="1" x14ac:dyDescent="0.25">
      <c r="A15" s="76" t="str">
        <f t="shared" si="0"/>
        <v/>
      </c>
      <c r="B15" s="77" t="str">
        <f t="shared" si="1"/>
        <v/>
      </c>
      <c r="C15" s="78" t="str">
        <f t="shared" si="2"/>
        <v/>
      </c>
      <c r="D15" s="186"/>
      <c r="E15" s="186"/>
      <c r="F15" s="187"/>
      <c r="G15" s="180"/>
      <c r="H15" s="180"/>
      <c r="I15" s="180"/>
      <c r="J15" s="178"/>
      <c r="K15" s="188"/>
      <c r="L15" s="188"/>
      <c r="M15" s="188"/>
      <c r="N15" s="218"/>
      <c r="O15" s="178"/>
    </row>
    <row r="16" spans="1:15" ht="63" customHeight="1" x14ac:dyDescent="0.25">
      <c r="A16" s="76" t="str">
        <f t="shared" si="0"/>
        <v/>
      </c>
      <c r="B16" s="77" t="str">
        <f t="shared" si="1"/>
        <v/>
      </c>
      <c r="C16" s="78" t="str">
        <f t="shared" si="2"/>
        <v/>
      </c>
      <c r="D16" s="186"/>
      <c r="E16" s="186"/>
      <c r="F16" s="187"/>
      <c r="G16" s="180"/>
      <c r="H16" s="180"/>
      <c r="I16" s="180"/>
      <c r="J16" s="178"/>
      <c r="K16" s="188"/>
      <c r="L16" s="188"/>
      <c r="M16" s="188"/>
      <c r="N16" s="218"/>
      <c r="O16" s="178"/>
    </row>
    <row r="17" spans="1:15" ht="63" customHeight="1" x14ac:dyDescent="0.25">
      <c r="A17" s="76" t="str">
        <f t="shared" si="0"/>
        <v/>
      </c>
      <c r="B17" s="77" t="str">
        <f t="shared" si="1"/>
        <v/>
      </c>
      <c r="C17" s="78" t="str">
        <f t="shared" si="2"/>
        <v/>
      </c>
      <c r="D17" s="186"/>
      <c r="E17" s="186"/>
      <c r="F17" s="187"/>
      <c r="G17" s="180"/>
      <c r="H17" s="180"/>
      <c r="I17" s="180"/>
      <c r="J17" s="178"/>
      <c r="K17" s="188"/>
      <c r="L17" s="188"/>
      <c r="M17" s="188"/>
      <c r="N17" s="218"/>
      <c r="O17" s="178"/>
    </row>
    <row r="18" spans="1:15" ht="63" customHeight="1" x14ac:dyDescent="0.25">
      <c r="A18" s="76" t="str">
        <f t="shared" si="0"/>
        <v/>
      </c>
      <c r="B18" s="77" t="str">
        <f t="shared" si="1"/>
        <v/>
      </c>
      <c r="C18" s="78" t="str">
        <f t="shared" si="2"/>
        <v/>
      </c>
      <c r="D18" s="186"/>
      <c r="E18" s="186"/>
      <c r="F18" s="187"/>
      <c r="G18" s="180"/>
      <c r="H18" s="180"/>
      <c r="I18" s="180"/>
      <c r="J18" s="178"/>
      <c r="K18" s="188"/>
      <c r="L18" s="188"/>
      <c r="M18" s="188"/>
      <c r="N18" s="218"/>
      <c r="O18" s="178"/>
    </row>
    <row r="19" spans="1:15" ht="63" customHeight="1" x14ac:dyDescent="0.25">
      <c r="A19" s="76" t="str">
        <f t="shared" si="0"/>
        <v/>
      </c>
      <c r="B19" s="77" t="str">
        <f t="shared" si="1"/>
        <v/>
      </c>
      <c r="C19" s="78" t="str">
        <f t="shared" si="2"/>
        <v/>
      </c>
      <c r="D19" s="186"/>
      <c r="E19" s="186"/>
      <c r="F19" s="187"/>
      <c r="G19" s="180"/>
      <c r="H19" s="180"/>
      <c r="I19" s="180"/>
      <c r="J19" s="178"/>
      <c r="K19" s="188"/>
      <c r="L19" s="188"/>
      <c r="M19" s="188"/>
      <c r="N19" s="218"/>
      <c r="O19" s="178"/>
    </row>
    <row r="20" spans="1:15" ht="63" customHeight="1" x14ac:dyDescent="0.25">
      <c r="A20" s="76" t="str">
        <f t="shared" si="0"/>
        <v/>
      </c>
      <c r="B20" s="77" t="str">
        <f t="shared" si="1"/>
        <v/>
      </c>
      <c r="C20" s="78" t="str">
        <f t="shared" si="2"/>
        <v/>
      </c>
      <c r="D20" s="186"/>
      <c r="E20" s="186"/>
      <c r="F20" s="187"/>
      <c r="G20" s="180"/>
      <c r="H20" s="180"/>
      <c r="I20" s="180"/>
      <c r="J20" s="178"/>
      <c r="K20" s="188"/>
      <c r="L20" s="188"/>
      <c r="M20" s="188"/>
      <c r="N20" s="218"/>
      <c r="O20" s="178"/>
    </row>
    <row r="21" spans="1:15" ht="63" customHeight="1" x14ac:dyDescent="0.25">
      <c r="A21" s="76" t="str">
        <f t="shared" si="0"/>
        <v/>
      </c>
      <c r="B21" s="77" t="str">
        <f t="shared" si="1"/>
        <v/>
      </c>
      <c r="C21" s="78" t="str">
        <f t="shared" si="2"/>
        <v/>
      </c>
      <c r="D21" s="186"/>
      <c r="E21" s="186"/>
      <c r="F21" s="187"/>
      <c r="G21" s="181"/>
      <c r="H21" s="181"/>
      <c r="I21" s="180"/>
      <c r="J21" s="178"/>
      <c r="K21" s="178"/>
      <c r="L21" s="178"/>
      <c r="M21" s="178"/>
      <c r="N21" s="218"/>
      <c r="O21" s="179"/>
    </row>
    <row r="22" spans="1:15" ht="63" customHeight="1" x14ac:dyDescent="0.25">
      <c r="A22" s="76" t="str">
        <f t="shared" si="0"/>
        <v/>
      </c>
      <c r="B22" s="77" t="str">
        <f t="shared" si="1"/>
        <v/>
      </c>
      <c r="C22" s="78" t="str">
        <f t="shared" si="2"/>
        <v/>
      </c>
      <c r="D22" s="186"/>
      <c r="E22" s="186"/>
      <c r="F22" s="187"/>
      <c r="G22" s="181"/>
      <c r="H22" s="181"/>
      <c r="I22" s="180"/>
      <c r="J22" s="178"/>
      <c r="K22" s="188"/>
      <c r="L22" s="188"/>
      <c r="M22" s="188"/>
      <c r="N22" s="218"/>
      <c r="O22" s="178"/>
    </row>
    <row r="23" spans="1:15" ht="63" customHeight="1" x14ac:dyDescent="0.25">
      <c r="A23" s="76" t="str">
        <f t="shared" si="0"/>
        <v/>
      </c>
      <c r="B23" s="77" t="str">
        <f t="shared" si="1"/>
        <v/>
      </c>
      <c r="C23" s="78" t="str">
        <f t="shared" si="2"/>
        <v/>
      </c>
      <c r="D23" s="186"/>
      <c r="E23" s="186"/>
      <c r="F23" s="187"/>
      <c r="G23" s="181"/>
      <c r="H23" s="181"/>
      <c r="I23" s="180"/>
      <c r="J23" s="178"/>
      <c r="K23" s="188"/>
      <c r="L23" s="188"/>
      <c r="M23" s="188"/>
      <c r="N23" s="218"/>
      <c r="O23" s="178"/>
    </row>
    <row r="24" spans="1:15" ht="63" customHeight="1" x14ac:dyDescent="0.25">
      <c r="A24" s="76" t="str">
        <f t="shared" si="0"/>
        <v/>
      </c>
      <c r="B24" s="77" t="str">
        <f t="shared" si="1"/>
        <v/>
      </c>
      <c r="C24" s="78" t="str">
        <f t="shared" si="2"/>
        <v/>
      </c>
      <c r="D24" s="186"/>
      <c r="E24" s="186"/>
      <c r="F24" s="187"/>
      <c r="G24" s="190"/>
      <c r="H24" s="181"/>
      <c r="I24" s="180"/>
      <c r="J24" s="178"/>
      <c r="K24" s="188"/>
      <c r="L24" s="188"/>
      <c r="M24" s="188"/>
      <c r="N24" s="218"/>
      <c r="O24" s="178"/>
    </row>
    <row r="25" spans="1:15" ht="63" customHeight="1" x14ac:dyDescent="0.25">
      <c r="A25" s="76" t="str">
        <f t="shared" si="0"/>
        <v/>
      </c>
      <c r="B25" s="77" t="str">
        <f t="shared" si="1"/>
        <v/>
      </c>
      <c r="C25" s="78" t="str">
        <f t="shared" si="2"/>
        <v/>
      </c>
      <c r="D25" s="186"/>
      <c r="E25" s="186"/>
      <c r="F25" s="187"/>
      <c r="G25" s="181"/>
      <c r="H25" s="181"/>
      <c r="I25" s="180"/>
      <c r="J25" s="178"/>
      <c r="K25" s="188"/>
      <c r="L25" s="188"/>
      <c r="M25" s="188"/>
      <c r="N25" s="218"/>
      <c r="O25" s="178"/>
    </row>
    <row r="26" spans="1:15" ht="63" customHeight="1" x14ac:dyDescent="0.25">
      <c r="A26" s="76" t="str">
        <f t="shared" si="0"/>
        <v/>
      </c>
      <c r="B26" s="77" t="str">
        <f t="shared" si="1"/>
        <v/>
      </c>
      <c r="C26" s="78" t="str">
        <f t="shared" si="2"/>
        <v/>
      </c>
      <c r="D26" s="186"/>
      <c r="E26" s="186"/>
      <c r="F26" s="187"/>
      <c r="G26" s="181"/>
      <c r="H26" s="181"/>
      <c r="I26" s="180"/>
      <c r="J26" s="178"/>
      <c r="K26" s="188"/>
      <c r="L26" s="188"/>
      <c r="M26" s="188"/>
      <c r="N26" s="218"/>
      <c r="O26" s="178"/>
    </row>
    <row r="27" spans="1:15" ht="63" customHeight="1" x14ac:dyDescent="0.25">
      <c r="A27" s="76" t="str">
        <f t="shared" si="0"/>
        <v/>
      </c>
      <c r="B27" s="77" t="str">
        <f t="shared" si="1"/>
        <v/>
      </c>
      <c r="C27" s="78" t="str">
        <f t="shared" si="2"/>
        <v/>
      </c>
      <c r="D27" s="186"/>
      <c r="E27" s="186"/>
      <c r="F27" s="187"/>
      <c r="G27" s="181"/>
      <c r="H27" s="181"/>
      <c r="I27" s="180"/>
      <c r="J27" s="178"/>
      <c r="K27" s="188"/>
      <c r="L27" s="188"/>
      <c r="M27" s="188"/>
      <c r="N27" s="218"/>
      <c r="O27" s="178"/>
    </row>
    <row r="28" spans="1:15" ht="63" customHeight="1" x14ac:dyDescent="0.25">
      <c r="A28" s="76" t="str">
        <f t="shared" si="0"/>
        <v/>
      </c>
      <c r="B28" s="77" t="str">
        <f t="shared" si="1"/>
        <v/>
      </c>
      <c r="C28" s="78" t="str">
        <f t="shared" si="2"/>
        <v/>
      </c>
      <c r="D28" s="186"/>
      <c r="E28" s="186"/>
      <c r="F28" s="187"/>
      <c r="G28" s="181"/>
      <c r="H28" s="181"/>
      <c r="I28" s="180"/>
      <c r="J28" s="178"/>
      <c r="K28" s="188"/>
      <c r="L28" s="188"/>
      <c r="M28" s="188"/>
      <c r="N28" s="218"/>
      <c r="O28" s="178"/>
    </row>
    <row r="29" spans="1:15" ht="63" customHeight="1" x14ac:dyDescent="0.25">
      <c r="A29" s="76" t="str">
        <f t="shared" si="0"/>
        <v/>
      </c>
      <c r="B29" s="77" t="str">
        <f t="shared" si="1"/>
        <v/>
      </c>
      <c r="C29" s="78" t="str">
        <f t="shared" si="2"/>
        <v/>
      </c>
      <c r="D29" s="186"/>
      <c r="E29" s="186"/>
      <c r="F29" s="187"/>
      <c r="G29" s="181"/>
      <c r="H29" s="181"/>
      <c r="I29" s="180"/>
      <c r="J29" s="178"/>
      <c r="K29" s="188"/>
      <c r="L29" s="188"/>
      <c r="M29" s="188"/>
      <c r="N29" s="218"/>
      <c r="O29" s="178"/>
    </row>
    <row r="30" spans="1:15" ht="63" customHeight="1" x14ac:dyDescent="0.25">
      <c r="A30" s="76" t="str">
        <f t="shared" si="0"/>
        <v/>
      </c>
      <c r="B30" s="77" t="str">
        <f t="shared" si="1"/>
        <v/>
      </c>
      <c r="C30" s="78" t="str">
        <f t="shared" si="2"/>
        <v/>
      </c>
      <c r="D30" s="186"/>
      <c r="E30" s="186"/>
      <c r="F30" s="187"/>
      <c r="G30" s="181"/>
      <c r="H30" s="181"/>
      <c r="I30" s="180"/>
      <c r="J30" s="178"/>
      <c r="K30" s="188"/>
      <c r="L30" s="188"/>
      <c r="M30" s="188"/>
      <c r="N30" s="218"/>
      <c r="O30" s="178"/>
    </row>
    <row r="31" spans="1:15" ht="63" customHeight="1" x14ac:dyDescent="0.25">
      <c r="A31" s="76" t="str">
        <f t="shared" si="0"/>
        <v/>
      </c>
      <c r="B31" s="77" t="str">
        <f t="shared" si="1"/>
        <v/>
      </c>
      <c r="C31" s="78" t="str">
        <f t="shared" si="2"/>
        <v/>
      </c>
      <c r="D31" s="186"/>
      <c r="E31" s="186"/>
      <c r="F31" s="187"/>
      <c r="G31" s="181"/>
      <c r="H31" s="181"/>
      <c r="I31" s="180"/>
      <c r="J31" s="178"/>
      <c r="K31" s="188"/>
      <c r="L31" s="188"/>
      <c r="M31" s="188"/>
      <c r="N31" s="218"/>
      <c r="O31" s="178"/>
    </row>
    <row r="32" spans="1:15" ht="63" customHeight="1" x14ac:dyDescent="0.25">
      <c r="A32" s="76" t="str">
        <f t="shared" si="0"/>
        <v/>
      </c>
      <c r="B32" s="77" t="str">
        <f t="shared" si="1"/>
        <v/>
      </c>
      <c r="C32" s="78" t="str">
        <f t="shared" si="2"/>
        <v/>
      </c>
      <c r="D32" s="186"/>
      <c r="E32" s="186"/>
      <c r="F32" s="187"/>
      <c r="G32" s="181"/>
      <c r="H32" s="181"/>
      <c r="I32" s="180"/>
      <c r="J32" s="178"/>
      <c r="K32" s="188"/>
      <c r="L32" s="188"/>
      <c r="M32" s="188"/>
      <c r="N32" s="218"/>
      <c r="O32" s="178"/>
    </row>
    <row r="33" spans="1:15" ht="63" customHeight="1" x14ac:dyDescent="0.25">
      <c r="A33" s="76" t="str">
        <f t="shared" si="0"/>
        <v/>
      </c>
      <c r="B33" s="77" t="str">
        <f t="shared" si="1"/>
        <v/>
      </c>
      <c r="C33" s="78" t="str">
        <f t="shared" si="2"/>
        <v/>
      </c>
      <c r="D33" s="186"/>
      <c r="E33" s="186"/>
      <c r="F33" s="187"/>
      <c r="G33" s="181"/>
      <c r="H33" s="181"/>
      <c r="I33" s="180"/>
      <c r="J33" s="178"/>
      <c r="K33" s="188"/>
      <c r="L33" s="188"/>
      <c r="M33" s="188"/>
      <c r="N33" s="218"/>
      <c r="O33" s="178"/>
    </row>
    <row r="34" spans="1:15" ht="63" customHeight="1" x14ac:dyDescent="0.25">
      <c r="A34" s="76" t="str">
        <f t="shared" si="0"/>
        <v/>
      </c>
      <c r="B34" s="77" t="str">
        <f t="shared" si="1"/>
        <v/>
      </c>
      <c r="C34" s="78" t="str">
        <f t="shared" si="2"/>
        <v/>
      </c>
      <c r="D34" s="186"/>
      <c r="E34" s="186"/>
      <c r="F34" s="187"/>
      <c r="G34" s="181"/>
      <c r="H34" s="181"/>
      <c r="I34" s="180"/>
      <c r="J34" s="178"/>
      <c r="K34" s="188"/>
      <c r="L34" s="188"/>
      <c r="M34" s="188"/>
      <c r="N34" s="218"/>
      <c r="O34" s="178"/>
    </row>
    <row r="35" spans="1:15" ht="63" customHeight="1" x14ac:dyDescent="0.25">
      <c r="A35" s="76" t="str">
        <f t="shared" si="0"/>
        <v/>
      </c>
      <c r="B35" s="77" t="str">
        <f t="shared" si="1"/>
        <v/>
      </c>
      <c r="C35" s="78" t="str">
        <f t="shared" si="2"/>
        <v/>
      </c>
      <c r="D35" s="186"/>
      <c r="E35" s="186"/>
      <c r="F35" s="187"/>
      <c r="G35" s="181"/>
      <c r="H35" s="181"/>
      <c r="I35" s="180"/>
      <c r="J35" s="178"/>
      <c r="K35" s="188"/>
      <c r="L35" s="188"/>
      <c r="M35" s="188"/>
      <c r="N35" s="218"/>
      <c r="O35" s="178"/>
    </row>
    <row r="36" spans="1:15" ht="63" customHeight="1" x14ac:dyDescent="0.25">
      <c r="A36" s="76" t="str">
        <f t="shared" si="0"/>
        <v/>
      </c>
      <c r="B36" s="77" t="str">
        <f t="shared" si="1"/>
        <v/>
      </c>
      <c r="C36" s="78" t="str">
        <f t="shared" si="2"/>
        <v/>
      </c>
      <c r="D36" s="186"/>
      <c r="E36" s="186"/>
      <c r="F36" s="187"/>
      <c r="G36" s="181"/>
      <c r="H36" s="181"/>
      <c r="I36" s="180"/>
      <c r="J36" s="178"/>
      <c r="K36" s="188"/>
      <c r="L36" s="188"/>
      <c r="M36" s="188"/>
      <c r="N36" s="218"/>
      <c r="O36" s="178"/>
    </row>
    <row r="37" spans="1:15" ht="63" customHeight="1" x14ac:dyDescent="0.25">
      <c r="A37" s="76" t="str">
        <f t="shared" si="0"/>
        <v/>
      </c>
      <c r="B37" s="77" t="str">
        <f t="shared" si="1"/>
        <v/>
      </c>
      <c r="C37" s="78" t="str">
        <f t="shared" si="2"/>
        <v/>
      </c>
      <c r="D37" s="186"/>
      <c r="E37" s="186"/>
      <c r="F37" s="187"/>
      <c r="G37" s="181"/>
      <c r="H37" s="181"/>
      <c r="I37" s="180"/>
      <c r="J37" s="178"/>
      <c r="K37" s="188"/>
      <c r="L37" s="188"/>
      <c r="M37" s="188"/>
      <c r="N37" s="218"/>
      <c r="O37" s="178"/>
    </row>
    <row r="38" spans="1:15" ht="63" customHeight="1" x14ac:dyDescent="0.25">
      <c r="A38" s="76" t="str">
        <f t="shared" si="0"/>
        <v/>
      </c>
      <c r="B38" s="77" t="str">
        <f t="shared" si="1"/>
        <v/>
      </c>
      <c r="C38" s="78" t="str">
        <f t="shared" si="2"/>
        <v/>
      </c>
      <c r="D38" s="186"/>
      <c r="E38" s="186"/>
      <c r="F38" s="187"/>
      <c r="G38" s="181"/>
      <c r="H38" s="181"/>
      <c r="I38" s="180"/>
      <c r="J38" s="178"/>
      <c r="K38" s="188"/>
      <c r="L38" s="188"/>
      <c r="M38" s="188"/>
      <c r="N38" s="218"/>
      <c r="O38" s="178"/>
    </row>
    <row r="39" spans="1:15" ht="63" customHeight="1" x14ac:dyDescent="0.25">
      <c r="A39" s="76" t="str">
        <f t="shared" si="0"/>
        <v/>
      </c>
      <c r="B39" s="77" t="str">
        <f t="shared" si="1"/>
        <v/>
      </c>
      <c r="C39" s="78" t="str">
        <f t="shared" si="2"/>
        <v/>
      </c>
      <c r="D39" s="186"/>
      <c r="E39" s="186"/>
      <c r="F39" s="187"/>
      <c r="G39" s="181"/>
      <c r="H39" s="181"/>
      <c r="I39" s="180"/>
      <c r="J39" s="178"/>
      <c r="K39" s="188"/>
      <c r="L39" s="188"/>
      <c r="M39" s="188"/>
      <c r="N39" s="218"/>
      <c r="O39" s="178"/>
    </row>
    <row r="40" spans="1:15" ht="63" customHeight="1" x14ac:dyDescent="0.25">
      <c r="A40" s="76" t="str">
        <f t="shared" si="0"/>
        <v/>
      </c>
      <c r="B40" s="77" t="str">
        <f t="shared" si="1"/>
        <v/>
      </c>
      <c r="C40" s="78" t="str">
        <f t="shared" si="2"/>
        <v/>
      </c>
      <c r="D40" s="186"/>
      <c r="E40" s="186"/>
      <c r="F40" s="187"/>
      <c r="G40" s="181"/>
      <c r="H40" s="181"/>
      <c r="I40" s="180"/>
      <c r="J40" s="178"/>
      <c r="K40" s="188"/>
      <c r="L40" s="188"/>
      <c r="M40" s="188"/>
      <c r="N40" s="218"/>
      <c r="O40" s="178"/>
    </row>
    <row r="41" spans="1:15" ht="63" customHeight="1" x14ac:dyDescent="0.25">
      <c r="A41" s="76" t="str">
        <f t="shared" si="0"/>
        <v/>
      </c>
      <c r="B41" s="77" t="str">
        <f t="shared" si="1"/>
        <v/>
      </c>
      <c r="C41" s="78" t="str">
        <f t="shared" si="2"/>
        <v/>
      </c>
      <c r="D41" s="186"/>
      <c r="E41" s="186"/>
      <c r="F41" s="187"/>
      <c r="G41" s="181"/>
      <c r="H41" s="181"/>
      <c r="I41" s="180"/>
      <c r="J41" s="178"/>
      <c r="K41" s="188"/>
      <c r="L41" s="188"/>
      <c r="M41" s="188"/>
      <c r="N41" s="218"/>
      <c r="O41" s="178"/>
    </row>
    <row r="42" spans="1:15" ht="63" customHeight="1" x14ac:dyDescent="0.25">
      <c r="A42" s="76" t="str">
        <f t="shared" si="0"/>
        <v/>
      </c>
      <c r="B42" s="77" t="str">
        <f t="shared" si="1"/>
        <v/>
      </c>
      <c r="C42" s="78" t="str">
        <f t="shared" si="2"/>
        <v/>
      </c>
      <c r="D42" s="186"/>
      <c r="E42" s="186"/>
      <c r="F42" s="187"/>
      <c r="G42" s="181"/>
      <c r="H42" s="181"/>
      <c r="I42" s="180"/>
      <c r="J42" s="178"/>
      <c r="K42" s="188"/>
      <c r="L42" s="188"/>
      <c r="M42" s="188"/>
      <c r="N42" s="218"/>
      <c r="O42" s="178"/>
    </row>
    <row r="43" spans="1:15" ht="63" customHeight="1" x14ac:dyDescent="0.25">
      <c r="A43" s="76" t="str">
        <f t="shared" si="0"/>
        <v/>
      </c>
      <c r="B43" s="77" t="str">
        <f t="shared" si="1"/>
        <v/>
      </c>
      <c r="C43" s="78" t="str">
        <f t="shared" si="2"/>
        <v/>
      </c>
      <c r="D43" s="186"/>
      <c r="E43" s="186"/>
      <c r="F43" s="187"/>
      <c r="G43" s="181"/>
      <c r="H43" s="181"/>
      <c r="I43" s="180"/>
      <c r="J43" s="178"/>
      <c r="K43" s="188"/>
      <c r="L43" s="188"/>
      <c r="M43" s="188"/>
      <c r="N43" s="218"/>
      <c r="O43" s="178"/>
    </row>
    <row r="44" spans="1:15" ht="63" customHeight="1" x14ac:dyDescent="0.25">
      <c r="A44" s="76" t="str">
        <f t="shared" si="0"/>
        <v/>
      </c>
      <c r="B44" s="77" t="str">
        <f t="shared" si="1"/>
        <v/>
      </c>
      <c r="C44" s="78" t="str">
        <f t="shared" si="2"/>
        <v/>
      </c>
      <c r="D44" s="186"/>
      <c r="E44" s="186"/>
      <c r="F44" s="187"/>
      <c r="G44" s="181"/>
      <c r="H44" s="181"/>
      <c r="I44" s="180"/>
      <c r="J44" s="178"/>
      <c r="K44" s="188"/>
      <c r="L44" s="188"/>
      <c r="M44" s="188"/>
      <c r="N44" s="218"/>
      <c r="O44" s="178"/>
    </row>
    <row r="45" spans="1:15" ht="63" customHeight="1" x14ac:dyDescent="0.25">
      <c r="A45" s="76" t="str">
        <f t="shared" si="0"/>
        <v/>
      </c>
      <c r="B45" s="77" t="str">
        <f t="shared" si="1"/>
        <v/>
      </c>
      <c r="C45" s="78" t="str">
        <f t="shared" si="2"/>
        <v/>
      </c>
      <c r="D45" s="186"/>
      <c r="E45" s="186"/>
      <c r="F45" s="187"/>
      <c r="G45" s="181"/>
      <c r="H45" s="181"/>
      <c r="I45" s="180"/>
      <c r="J45" s="178"/>
      <c r="K45" s="188"/>
      <c r="L45" s="188"/>
      <c r="M45" s="188"/>
      <c r="N45" s="218"/>
      <c r="O45" s="178"/>
    </row>
    <row r="46" spans="1:15" ht="63" customHeight="1" x14ac:dyDescent="0.25">
      <c r="A46" s="76" t="str">
        <f t="shared" si="0"/>
        <v/>
      </c>
      <c r="B46" s="77" t="str">
        <f t="shared" si="1"/>
        <v/>
      </c>
      <c r="C46" s="78" t="str">
        <f t="shared" si="2"/>
        <v/>
      </c>
      <c r="D46" s="186"/>
      <c r="E46" s="186"/>
      <c r="F46" s="187"/>
      <c r="G46" s="181"/>
      <c r="H46" s="181"/>
      <c r="I46" s="180"/>
      <c r="J46" s="178"/>
      <c r="K46" s="188"/>
      <c r="L46" s="188"/>
      <c r="M46" s="188"/>
      <c r="N46" s="218"/>
      <c r="O46" s="178"/>
    </row>
    <row r="47" spans="1:15" ht="63" customHeight="1" x14ac:dyDescent="0.25">
      <c r="A47" s="76" t="str">
        <f t="shared" si="0"/>
        <v/>
      </c>
      <c r="B47" s="77" t="str">
        <f t="shared" si="1"/>
        <v/>
      </c>
      <c r="C47" s="78" t="str">
        <f t="shared" si="2"/>
        <v/>
      </c>
      <c r="D47" s="186"/>
      <c r="E47" s="186"/>
      <c r="F47" s="187"/>
      <c r="G47" s="181"/>
      <c r="H47" s="181"/>
      <c r="I47" s="180"/>
      <c r="J47" s="178"/>
      <c r="K47" s="188"/>
      <c r="L47" s="188"/>
      <c r="M47" s="188"/>
      <c r="N47" s="218"/>
      <c r="O47" s="178"/>
    </row>
    <row r="48" spans="1:15" ht="63" customHeight="1" x14ac:dyDescent="0.25">
      <c r="A48" s="76" t="str">
        <f t="shared" si="0"/>
        <v/>
      </c>
      <c r="B48" s="77" t="str">
        <f t="shared" si="1"/>
        <v/>
      </c>
      <c r="C48" s="78" t="str">
        <f t="shared" si="2"/>
        <v/>
      </c>
      <c r="D48" s="186"/>
      <c r="E48" s="186"/>
      <c r="F48" s="187"/>
      <c r="G48" s="181"/>
      <c r="H48" s="181"/>
      <c r="I48" s="180"/>
      <c r="J48" s="178"/>
      <c r="K48" s="188"/>
      <c r="L48" s="188"/>
      <c r="M48" s="188"/>
      <c r="N48" s="218"/>
      <c r="O48" s="178"/>
    </row>
    <row r="49" spans="1:15" ht="63" customHeight="1" x14ac:dyDescent="0.25">
      <c r="A49" s="76" t="str">
        <f t="shared" si="0"/>
        <v/>
      </c>
      <c r="B49" s="77" t="str">
        <f t="shared" si="1"/>
        <v/>
      </c>
      <c r="C49" s="78" t="str">
        <f t="shared" si="2"/>
        <v/>
      </c>
      <c r="D49" s="186"/>
      <c r="E49" s="186"/>
      <c r="F49" s="187"/>
      <c r="G49" s="181"/>
      <c r="H49" s="181"/>
      <c r="I49" s="180"/>
      <c r="J49" s="178"/>
      <c r="K49" s="188"/>
      <c r="L49" s="188"/>
      <c r="M49" s="188"/>
      <c r="N49" s="218"/>
      <c r="O49" s="178"/>
    </row>
    <row r="50" spans="1:15" ht="63" customHeight="1" x14ac:dyDescent="0.25">
      <c r="A50" s="76" t="str">
        <f t="shared" si="0"/>
        <v/>
      </c>
      <c r="B50" s="77" t="str">
        <f t="shared" si="1"/>
        <v/>
      </c>
      <c r="C50" s="78" t="str">
        <f t="shared" si="2"/>
        <v/>
      </c>
      <c r="D50" s="186"/>
      <c r="E50" s="186"/>
      <c r="F50" s="187"/>
      <c r="G50" s="181"/>
      <c r="H50" s="181"/>
      <c r="I50" s="180"/>
      <c r="J50" s="178"/>
      <c r="K50" s="188"/>
      <c r="L50" s="188"/>
      <c r="M50" s="188"/>
      <c r="N50" s="218"/>
      <c r="O50" s="178"/>
    </row>
  </sheetData>
  <sheetProtection password="CC74" sheet="1" objects="1" scenarios="1" insertHyperlinks="0"/>
  <mergeCells count="4">
    <mergeCell ref="G1:G3"/>
    <mergeCell ref="H1:J1"/>
    <mergeCell ref="H2:O3"/>
    <mergeCell ref="A3:D3"/>
  </mergeCells>
  <conditionalFormatting sqref="G19:H19 J10:J50">
    <cfRule type="cellIs" dxfId="87" priority="2" operator="equal">
      <formula>0</formula>
    </cfRule>
  </conditionalFormatting>
  <conditionalFormatting sqref="E3:F3">
    <cfRule type="expression" dxfId="86" priority="1">
      <formula>$A$3="?"</formula>
    </cfRule>
  </conditionalFormatting>
  <dataValidations count="4">
    <dataValidation type="list" errorStyle="warning" allowBlank="1" showInputMessage="1" showErrorMessage="1" sqref="N5:N50" xr:uid="{00000000-0002-0000-2300-000000000000}">
      <formula1>data_pub</formula1>
    </dataValidation>
    <dataValidation type="list" allowBlank="1" showInputMessage="1" showErrorMessage="1" sqref="F5:F50" xr:uid="{00000000-0002-0000-2300-000001000000}">
      <formula1>Autori</formula1>
    </dataValidation>
    <dataValidation type="list" allowBlank="1" showInputMessage="1" showErrorMessage="1" sqref="D5:D50" xr:uid="{00000000-0002-0000-2300-000002000000}">
      <formula1>coptd</formula1>
    </dataValidation>
    <dataValidation type="list" allowBlank="1" showInputMessage="1" showErrorMessage="1" sqref="E5:E50" xr:uid="{00000000-0002-0000-2300-000003000000}">
      <formula1>copte</formula1>
    </dataValidation>
  </dataValidations>
  <pageMargins left="0.7" right="0.7" top="0.75" bottom="0.75" header="0.3" footer="0.3"/>
  <pageSetup paperSize="9" orientation="portrait" horizontalDpi="4294967293" verticalDpi="4294967293"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9FF99"/>
  </sheetPr>
  <dimension ref="A1:O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6" customWidth="1"/>
    <col min="4" max="4" width="8.42578125" customWidth="1"/>
    <col min="5" max="5" width="20.85546875" customWidth="1"/>
    <col min="6" max="6" width="6.28515625" customWidth="1"/>
    <col min="7" max="7" width="34.5703125" customWidth="1"/>
    <col min="8" max="8" width="74.85546875" customWidth="1"/>
    <col min="9" max="9" width="33.42578125" customWidth="1"/>
    <col min="10" max="10" width="52" customWidth="1"/>
    <col min="11" max="13" width="24.5703125" bestFit="1" customWidth="1"/>
    <col min="14" max="14" width="16.28515625" customWidth="1"/>
    <col min="15" max="15" width="30.42578125" customWidth="1"/>
  </cols>
  <sheetData>
    <row r="1" spans="1:15" ht="15.75" x14ac:dyDescent="0.25">
      <c r="A1" s="102" t="str">
        <f>FisaAutoevaluare!A1</f>
        <v>Universitatea SPIRU HARET - 
Anul universitar 2021-2022</v>
      </c>
      <c r="B1" s="102"/>
      <c r="C1" s="102"/>
      <c r="D1" s="102"/>
      <c r="E1" s="102"/>
      <c r="F1" s="102"/>
      <c r="G1" s="669" t="str">
        <f>HYPERLINK("#FisaAutoevaluare!D160","Inapoi in Fisa C")</f>
        <v>Inapoi in Fisa C</v>
      </c>
      <c r="H1" s="683" t="str">
        <f>FisaAutoevaluare!B126</f>
        <v>Articole/ realizări/ creaţii științifice/ artistice/ literare</v>
      </c>
      <c r="I1" s="683"/>
      <c r="J1" s="683"/>
      <c r="N1" s="41"/>
    </row>
    <row r="2" spans="1:15" ht="15.75" customHeight="1" x14ac:dyDescent="0.25">
      <c r="A2" s="102">
        <f>FisaAutoevaluare!D2</f>
        <v>0</v>
      </c>
      <c r="B2" s="102"/>
      <c r="C2" s="102"/>
      <c r="D2" s="102"/>
      <c r="E2" s="102"/>
      <c r="F2" s="102"/>
      <c r="G2" s="670"/>
      <c r="H2" s="681" t="str">
        <f>FisaAutoevaluare!D160</f>
        <v>Articole/ studii/ lucrări de specialitate publicate în reviste/ lucrări de referință/ enciclopedii/ dicționare etc. sau în volumele conferințelor naționale sau internaționale, recunoscute în domeniul postului ocupat, prezentându-se cadru didactic la Universitatea Spiru Haret sau organizate de facultăţile Universităţii Spiru Haret.</v>
      </c>
      <c r="I2" s="681"/>
      <c r="J2" s="681"/>
      <c r="K2" s="681"/>
      <c r="L2" s="681"/>
      <c r="M2" s="681"/>
      <c r="N2" s="681"/>
      <c r="O2" s="681"/>
    </row>
    <row r="3" spans="1:15" x14ac:dyDescent="0.25">
      <c r="A3" s="676" t="str">
        <f>IF(FisaAutoevaluare!D3="","?",FisaAutoevaluare!D3)</f>
        <v>?</v>
      </c>
      <c r="B3" s="676"/>
      <c r="C3" s="676"/>
      <c r="D3" s="676"/>
      <c r="E3" s="103"/>
      <c r="F3" s="103"/>
      <c r="G3" s="671"/>
      <c r="H3" s="682"/>
      <c r="I3" s="682"/>
      <c r="J3" s="682"/>
      <c r="K3" s="682"/>
      <c r="L3" s="682"/>
      <c r="M3" s="682"/>
      <c r="N3" s="682"/>
      <c r="O3" s="682"/>
    </row>
    <row r="4" spans="1:15" s="43" customFormat="1" ht="30" x14ac:dyDescent="0.25">
      <c r="A4" s="74" t="s">
        <v>1962</v>
      </c>
      <c r="B4" s="75" t="s">
        <v>1963</v>
      </c>
      <c r="C4" s="75" t="s">
        <v>2277</v>
      </c>
      <c r="D4" s="197" t="s">
        <v>1964</v>
      </c>
      <c r="E4" s="198" t="s">
        <v>2214</v>
      </c>
      <c r="F4" s="197" t="s">
        <v>1992</v>
      </c>
      <c r="G4" s="198" t="s">
        <v>2312</v>
      </c>
      <c r="H4" s="198" t="s">
        <v>2303</v>
      </c>
      <c r="I4" s="198" t="s">
        <v>2304</v>
      </c>
      <c r="J4" s="198" t="s">
        <v>2305</v>
      </c>
      <c r="K4" s="198" t="s">
        <v>1988</v>
      </c>
      <c r="L4" s="198" t="s">
        <v>1965</v>
      </c>
      <c r="M4" s="198" t="s">
        <v>1993</v>
      </c>
      <c r="N4" s="198" t="s">
        <v>2594</v>
      </c>
      <c r="O4" s="198" t="s">
        <v>1994</v>
      </c>
    </row>
    <row r="5" spans="1:15" ht="63" customHeight="1" x14ac:dyDescent="0.25">
      <c r="A5" s="76" t="str">
        <f>IF(H5="","",ROW()-4)</f>
        <v/>
      </c>
      <c r="B5" s="77" t="str">
        <f>IF(H5="","","C9")</f>
        <v/>
      </c>
      <c r="C5" s="78" t="str">
        <f>IF(AND(D5&lt;&gt;"",E5&lt;&gt;"",F5&lt;&gt;""),PROPER(A$3),"")</f>
        <v/>
      </c>
      <c r="D5" s="186"/>
      <c r="E5" s="186"/>
      <c r="F5" s="187"/>
      <c r="G5" s="180"/>
      <c r="H5" s="178"/>
      <c r="I5" s="180"/>
      <c r="J5" s="178"/>
      <c r="K5" s="178"/>
      <c r="L5" s="178"/>
      <c r="M5" s="178"/>
      <c r="N5" s="218"/>
      <c r="O5" s="179"/>
    </row>
    <row r="6" spans="1:15" ht="63" customHeight="1" x14ac:dyDescent="0.25">
      <c r="A6" s="76" t="str">
        <f t="shared" ref="A6:A50" si="0">IF(H6="","",ROW()-4)</f>
        <v/>
      </c>
      <c r="B6" s="77" t="str">
        <f t="shared" ref="B6:B50" si="1">IF(H6="","","C9")</f>
        <v/>
      </c>
      <c r="C6" s="78" t="str">
        <f t="shared" ref="C6:C50" si="2">IF(AND(D6&lt;&gt;"",E6&lt;&gt;"",F6&lt;&gt;""),PROPER(A$3),"")</f>
        <v/>
      </c>
      <c r="D6" s="186"/>
      <c r="E6" s="186"/>
      <c r="F6" s="187"/>
      <c r="G6" s="178"/>
      <c r="H6" s="178"/>
      <c r="I6" s="180"/>
      <c r="J6" s="178"/>
      <c r="K6" s="188"/>
      <c r="L6" s="188"/>
      <c r="M6" s="188"/>
      <c r="N6" s="218"/>
      <c r="O6" s="178"/>
    </row>
    <row r="7" spans="1:15" ht="63" customHeight="1" x14ac:dyDescent="0.25">
      <c r="A7" s="76" t="str">
        <f t="shared" si="0"/>
        <v/>
      </c>
      <c r="B7" s="77" t="str">
        <f t="shared" si="1"/>
        <v/>
      </c>
      <c r="C7" s="78" t="str">
        <f t="shared" si="2"/>
        <v/>
      </c>
      <c r="D7" s="186"/>
      <c r="E7" s="186"/>
      <c r="F7" s="187"/>
      <c r="G7" s="180"/>
      <c r="H7" s="178"/>
      <c r="I7" s="180"/>
      <c r="J7" s="178"/>
      <c r="K7" s="188"/>
      <c r="L7" s="188"/>
      <c r="M7" s="188"/>
      <c r="N7" s="218"/>
      <c r="O7" s="178"/>
    </row>
    <row r="8" spans="1:15" ht="63" customHeight="1" x14ac:dyDescent="0.25">
      <c r="A8" s="76" t="str">
        <f t="shared" si="0"/>
        <v/>
      </c>
      <c r="B8" s="77" t="str">
        <f t="shared" si="1"/>
        <v/>
      </c>
      <c r="C8" s="78" t="str">
        <f t="shared" si="2"/>
        <v/>
      </c>
      <c r="D8" s="186"/>
      <c r="E8" s="186"/>
      <c r="F8" s="187"/>
      <c r="G8" s="180"/>
      <c r="H8" s="178"/>
      <c r="I8" s="180"/>
      <c r="J8" s="178"/>
      <c r="K8" s="188"/>
      <c r="L8" s="188"/>
      <c r="M8" s="188"/>
      <c r="N8" s="218"/>
      <c r="O8" s="178"/>
    </row>
    <row r="9" spans="1:15" ht="63" customHeight="1" x14ac:dyDescent="0.25">
      <c r="A9" s="76" t="str">
        <f t="shared" si="0"/>
        <v/>
      </c>
      <c r="B9" s="77" t="str">
        <f t="shared" si="1"/>
        <v/>
      </c>
      <c r="C9" s="78" t="str">
        <f t="shared" si="2"/>
        <v/>
      </c>
      <c r="D9" s="186"/>
      <c r="E9" s="186"/>
      <c r="F9" s="187"/>
      <c r="G9" s="180"/>
      <c r="H9" s="180"/>
      <c r="I9" s="180"/>
      <c r="J9" s="178"/>
      <c r="K9" s="188"/>
      <c r="L9" s="188"/>
      <c r="M9" s="188"/>
      <c r="N9" s="218"/>
      <c r="O9" s="178"/>
    </row>
    <row r="10" spans="1:15" ht="63" customHeight="1" x14ac:dyDescent="0.25">
      <c r="A10" s="76" t="str">
        <f t="shared" si="0"/>
        <v/>
      </c>
      <c r="B10" s="77" t="str">
        <f t="shared" si="1"/>
        <v/>
      </c>
      <c r="C10" s="78" t="str">
        <f t="shared" si="2"/>
        <v/>
      </c>
      <c r="D10" s="186"/>
      <c r="E10" s="186"/>
      <c r="F10" s="187"/>
      <c r="G10" s="180"/>
      <c r="H10" s="180"/>
      <c r="I10" s="180"/>
      <c r="J10" s="178"/>
      <c r="K10" s="188"/>
      <c r="L10" s="188"/>
      <c r="M10" s="188"/>
      <c r="N10" s="218"/>
      <c r="O10" s="178"/>
    </row>
    <row r="11" spans="1:15" ht="63" customHeight="1" x14ac:dyDescent="0.25">
      <c r="A11" s="76" t="str">
        <f t="shared" si="0"/>
        <v/>
      </c>
      <c r="B11" s="77" t="str">
        <f t="shared" si="1"/>
        <v/>
      </c>
      <c r="C11" s="78" t="str">
        <f t="shared" si="2"/>
        <v/>
      </c>
      <c r="D11" s="186"/>
      <c r="E11" s="186"/>
      <c r="F11" s="187"/>
      <c r="G11" s="180"/>
      <c r="H11" s="179"/>
      <c r="I11" s="180"/>
      <c r="J11" s="178"/>
      <c r="K11" s="188"/>
      <c r="L11" s="188"/>
      <c r="M11" s="188"/>
      <c r="N11" s="218"/>
      <c r="O11" s="178"/>
    </row>
    <row r="12" spans="1:15" ht="63" customHeight="1" x14ac:dyDescent="0.25">
      <c r="A12" s="76" t="str">
        <f t="shared" si="0"/>
        <v/>
      </c>
      <c r="B12" s="77" t="str">
        <f t="shared" si="1"/>
        <v/>
      </c>
      <c r="C12" s="78" t="str">
        <f t="shared" si="2"/>
        <v/>
      </c>
      <c r="D12" s="186"/>
      <c r="E12" s="186"/>
      <c r="F12" s="187"/>
      <c r="G12" s="180"/>
      <c r="H12" s="180"/>
      <c r="I12" s="180"/>
      <c r="J12" s="178"/>
      <c r="K12" s="188"/>
      <c r="L12" s="188"/>
      <c r="M12" s="188"/>
      <c r="N12" s="218"/>
      <c r="O12" s="178"/>
    </row>
    <row r="13" spans="1:15" ht="63" customHeight="1" x14ac:dyDescent="0.25">
      <c r="A13" s="76" t="str">
        <f t="shared" si="0"/>
        <v/>
      </c>
      <c r="B13" s="77" t="str">
        <f t="shared" si="1"/>
        <v/>
      </c>
      <c r="C13" s="78" t="str">
        <f t="shared" si="2"/>
        <v/>
      </c>
      <c r="D13" s="186"/>
      <c r="E13" s="186"/>
      <c r="F13" s="187"/>
      <c r="G13" s="180"/>
      <c r="H13" s="180"/>
      <c r="I13" s="180"/>
      <c r="J13" s="178"/>
      <c r="K13" s="188"/>
      <c r="L13" s="188"/>
      <c r="M13" s="188"/>
      <c r="N13" s="218"/>
      <c r="O13" s="178"/>
    </row>
    <row r="14" spans="1:15" ht="63" customHeight="1" x14ac:dyDescent="0.25">
      <c r="A14" s="76" t="str">
        <f t="shared" si="0"/>
        <v/>
      </c>
      <c r="B14" s="77" t="str">
        <f t="shared" si="1"/>
        <v/>
      </c>
      <c r="C14" s="78" t="str">
        <f t="shared" si="2"/>
        <v/>
      </c>
      <c r="D14" s="186"/>
      <c r="E14" s="186"/>
      <c r="F14" s="187"/>
      <c r="G14" s="180"/>
      <c r="H14" s="180"/>
      <c r="I14" s="180"/>
      <c r="J14" s="178"/>
      <c r="K14" s="188"/>
      <c r="L14" s="188"/>
      <c r="M14" s="188"/>
      <c r="N14" s="218"/>
      <c r="O14" s="178"/>
    </row>
    <row r="15" spans="1:15" ht="63" customHeight="1" x14ac:dyDescent="0.25">
      <c r="A15" s="76" t="str">
        <f t="shared" si="0"/>
        <v/>
      </c>
      <c r="B15" s="77" t="str">
        <f t="shared" si="1"/>
        <v/>
      </c>
      <c r="C15" s="78" t="str">
        <f t="shared" si="2"/>
        <v/>
      </c>
      <c r="D15" s="186"/>
      <c r="E15" s="186"/>
      <c r="F15" s="187"/>
      <c r="G15" s="180"/>
      <c r="H15" s="180"/>
      <c r="I15" s="180"/>
      <c r="J15" s="178"/>
      <c r="K15" s="188"/>
      <c r="L15" s="188"/>
      <c r="M15" s="188"/>
      <c r="N15" s="218"/>
      <c r="O15" s="178"/>
    </row>
    <row r="16" spans="1:15" ht="63" customHeight="1" x14ac:dyDescent="0.25">
      <c r="A16" s="76" t="str">
        <f t="shared" si="0"/>
        <v/>
      </c>
      <c r="B16" s="77" t="str">
        <f t="shared" si="1"/>
        <v/>
      </c>
      <c r="C16" s="78" t="str">
        <f t="shared" si="2"/>
        <v/>
      </c>
      <c r="D16" s="186"/>
      <c r="E16" s="186"/>
      <c r="F16" s="187"/>
      <c r="G16" s="180"/>
      <c r="H16" s="180"/>
      <c r="I16" s="180"/>
      <c r="J16" s="178"/>
      <c r="K16" s="188"/>
      <c r="L16" s="188"/>
      <c r="M16" s="188"/>
      <c r="N16" s="218"/>
      <c r="O16" s="178"/>
    </row>
    <row r="17" spans="1:15" ht="63" customHeight="1" x14ac:dyDescent="0.25">
      <c r="A17" s="76" t="str">
        <f t="shared" si="0"/>
        <v/>
      </c>
      <c r="B17" s="77" t="str">
        <f t="shared" si="1"/>
        <v/>
      </c>
      <c r="C17" s="78" t="str">
        <f t="shared" si="2"/>
        <v/>
      </c>
      <c r="D17" s="186"/>
      <c r="E17" s="186"/>
      <c r="F17" s="187"/>
      <c r="G17" s="180"/>
      <c r="H17" s="180"/>
      <c r="I17" s="180"/>
      <c r="J17" s="178"/>
      <c r="K17" s="188"/>
      <c r="L17" s="188"/>
      <c r="M17" s="188"/>
      <c r="N17" s="218"/>
      <c r="O17" s="178"/>
    </row>
    <row r="18" spans="1:15" ht="63" customHeight="1" x14ac:dyDescent="0.25">
      <c r="A18" s="76" t="str">
        <f t="shared" si="0"/>
        <v/>
      </c>
      <c r="B18" s="77" t="str">
        <f t="shared" si="1"/>
        <v/>
      </c>
      <c r="C18" s="78" t="str">
        <f t="shared" si="2"/>
        <v/>
      </c>
      <c r="D18" s="186"/>
      <c r="E18" s="186"/>
      <c r="F18" s="187"/>
      <c r="G18" s="180"/>
      <c r="H18" s="180"/>
      <c r="I18" s="180"/>
      <c r="J18" s="178"/>
      <c r="K18" s="188"/>
      <c r="L18" s="188"/>
      <c r="M18" s="188"/>
      <c r="N18" s="218"/>
      <c r="O18" s="178"/>
    </row>
    <row r="19" spans="1:15" ht="63" customHeight="1" x14ac:dyDescent="0.25">
      <c r="A19" s="76" t="str">
        <f t="shared" si="0"/>
        <v/>
      </c>
      <c r="B19" s="77" t="str">
        <f t="shared" si="1"/>
        <v/>
      </c>
      <c r="C19" s="78" t="str">
        <f t="shared" si="2"/>
        <v/>
      </c>
      <c r="D19" s="186"/>
      <c r="E19" s="186"/>
      <c r="F19" s="187"/>
      <c r="G19" s="180"/>
      <c r="H19" s="180"/>
      <c r="I19" s="180"/>
      <c r="J19" s="178"/>
      <c r="K19" s="188"/>
      <c r="L19" s="188"/>
      <c r="M19" s="188"/>
      <c r="N19" s="218"/>
      <c r="O19" s="178"/>
    </row>
    <row r="20" spans="1:15" ht="63" customHeight="1" x14ac:dyDescent="0.25">
      <c r="A20" s="76" t="str">
        <f t="shared" si="0"/>
        <v/>
      </c>
      <c r="B20" s="77" t="str">
        <f t="shared" si="1"/>
        <v/>
      </c>
      <c r="C20" s="78" t="str">
        <f t="shared" si="2"/>
        <v/>
      </c>
      <c r="D20" s="186"/>
      <c r="E20" s="186"/>
      <c r="F20" s="187"/>
      <c r="G20" s="180"/>
      <c r="H20" s="180"/>
      <c r="I20" s="180"/>
      <c r="J20" s="178"/>
      <c r="K20" s="188"/>
      <c r="L20" s="188"/>
      <c r="M20" s="188"/>
      <c r="N20" s="218"/>
      <c r="O20" s="178"/>
    </row>
    <row r="21" spans="1:15" ht="63" customHeight="1" x14ac:dyDescent="0.25">
      <c r="A21" s="76" t="str">
        <f t="shared" si="0"/>
        <v/>
      </c>
      <c r="B21" s="77" t="str">
        <f t="shared" si="1"/>
        <v/>
      </c>
      <c r="C21" s="78" t="str">
        <f t="shared" si="2"/>
        <v/>
      </c>
      <c r="D21" s="186"/>
      <c r="E21" s="186"/>
      <c r="F21" s="187"/>
      <c r="G21" s="181"/>
      <c r="H21" s="181"/>
      <c r="I21" s="180"/>
      <c r="J21" s="178"/>
      <c r="K21" s="178"/>
      <c r="L21" s="178"/>
      <c r="M21" s="178"/>
      <c r="N21" s="218"/>
      <c r="O21" s="179"/>
    </row>
    <row r="22" spans="1:15" ht="63" customHeight="1" x14ac:dyDescent="0.25">
      <c r="A22" s="76" t="str">
        <f t="shared" si="0"/>
        <v/>
      </c>
      <c r="B22" s="77" t="str">
        <f t="shared" si="1"/>
        <v/>
      </c>
      <c r="C22" s="78" t="str">
        <f t="shared" si="2"/>
        <v/>
      </c>
      <c r="D22" s="186"/>
      <c r="E22" s="186"/>
      <c r="F22" s="187"/>
      <c r="G22" s="181"/>
      <c r="H22" s="181"/>
      <c r="I22" s="180"/>
      <c r="J22" s="178"/>
      <c r="K22" s="188"/>
      <c r="L22" s="188"/>
      <c r="M22" s="188"/>
      <c r="N22" s="218"/>
      <c r="O22" s="178"/>
    </row>
    <row r="23" spans="1:15" ht="63" customHeight="1" x14ac:dyDescent="0.25">
      <c r="A23" s="76" t="str">
        <f t="shared" si="0"/>
        <v/>
      </c>
      <c r="B23" s="77" t="str">
        <f t="shared" si="1"/>
        <v/>
      </c>
      <c r="C23" s="78" t="str">
        <f t="shared" si="2"/>
        <v/>
      </c>
      <c r="D23" s="186"/>
      <c r="E23" s="186"/>
      <c r="F23" s="187"/>
      <c r="G23" s="181"/>
      <c r="H23" s="181"/>
      <c r="I23" s="180"/>
      <c r="J23" s="178"/>
      <c r="K23" s="188"/>
      <c r="L23" s="188"/>
      <c r="M23" s="188"/>
      <c r="N23" s="218"/>
      <c r="O23" s="178"/>
    </row>
    <row r="24" spans="1:15" ht="63" customHeight="1" x14ac:dyDescent="0.25">
      <c r="A24" s="76" t="str">
        <f t="shared" si="0"/>
        <v/>
      </c>
      <c r="B24" s="77" t="str">
        <f t="shared" si="1"/>
        <v/>
      </c>
      <c r="C24" s="78" t="str">
        <f t="shared" si="2"/>
        <v/>
      </c>
      <c r="D24" s="186"/>
      <c r="E24" s="186"/>
      <c r="F24" s="187"/>
      <c r="G24" s="190"/>
      <c r="H24" s="181"/>
      <c r="I24" s="180"/>
      <c r="J24" s="178"/>
      <c r="K24" s="188"/>
      <c r="L24" s="188"/>
      <c r="M24" s="188"/>
      <c r="N24" s="218"/>
      <c r="O24" s="178"/>
    </row>
    <row r="25" spans="1:15" ht="63" customHeight="1" x14ac:dyDescent="0.25">
      <c r="A25" s="76" t="str">
        <f t="shared" si="0"/>
        <v/>
      </c>
      <c r="B25" s="77" t="str">
        <f t="shared" si="1"/>
        <v/>
      </c>
      <c r="C25" s="78" t="str">
        <f t="shared" si="2"/>
        <v/>
      </c>
      <c r="D25" s="186"/>
      <c r="E25" s="186"/>
      <c r="F25" s="187"/>
      <c r="G25" s="181"/>
      <c r="H25" s="181"/>
      <c r="I25" s="180"/>
      <c r="J25" s="178"/>
      <c r="K25" s="188"/>
      <c r="L25" s="188"/>
      <c r="M25" s="188"/>
      <c r="N25" s="218"/>
      <c r="O25" s="178"/>
    </row>
    <row r="26" spans="1:15" ht="63" customHeight="1" x14ac:dyDescent="0.25">
      <c r="A26" s="76" t="str">
        <f t="shared" si="0"/>
        <v/>
      </c>
      <c r="B26" s="77" t="str">
        <f t="shared" si="1"/>
        <v/>
      </c>
      <c r="C26" s="78" t="str">
        <f t="shared" si="2"/>
        <v/>
      </c>
      <c r="D26" s="186"/>
      <c r="E26" s="186"/>
      <c r="F26" s="187"/>
      <c r="G26" s="181"/>
      <c r="H26" s="181"/>
      <c r="I26" s="180"/>
      <c r="J26" s="178"/>
      <c r="K26" s="188"/>
      <c r="L26" s="188"/>
      <c r="M26" s="188"/>
      <c r="N26" s="218"/>
      <c r="O26" s="178"/>
    </row>
    <row r="27" spans="1:15" ht="63" customHeight="1" x14ac:dyDescent="0.25">
      <c r="A27" s="76" t="str">
        <f t="shared" si="0"/>
        <v/>
      </c>
      <c r="B27" s="77" t="str">
        <f t="shared" si="1"/>
        <v/>
      </c>
      <c r="C27" s="78" t="str">
        <f t="shared" si="2"/>
        <v/>
      </c>
      <c r="D27" s="186"/>
      <c r="E27" s="186"/>
      <c r="F27" s="187"/>
      <c r="G27" s="181"/>
      <c r="H27" s="181"/>
      <c r="I27" s="180"/>
      <c r="J27" s="178"/>
      <c r="K27" s="188"/>
      <c r="L27" s="188"/>
      <c r="M27" s="188"/>
      <c r="N27" s="218"/>
      <c r="O27" s="178"/>
    </row>
    <row r="28" spans="1:15" ht="63" customHeight="1" x14ac:dyDescent="0.25">
      <c r="A28" s="76" t="str">
        <f t="shared" si="0"/>
        <v/>
      </c>
      <c r="B28" s="77" t="str">
        <f t="shared" si="1"/>
        <v/>
      </c>
      <c r="C28" s="78" t="str">
        <f t="shared" si="2"/>
        <v/>
      </c>
      <c r="D28" s="186"/>
      <c r="E28" s="186"/>
      <c r="F28" s="187"/>
      <c r="G28" s="181"/>
      <c r="H28" s="181"/>
      <c r="I28" s="180"/>
      <c r="J28" s="178"/>
      <c r="K28" s="188"/>
      <c r="L28" s="188"/>
      <c r="M28" s="188"/>
      <c r="N28" s="218"/>
      <c r="O28" s="178"/>
    </row>
    <row r="29" spans="1:15" ht="63" customHeight="1" x14ac:dyDescent="0.25">
      <c r="A29" s="76" t="str">
        <f t="shared" si="0"/>
        <v/>
      </c>
      <c r="B29" s="77" t="str">
        <f t="shared" si="1"/>
        <v/>
      </c>
      <c r="C29" s="78" t="str">
        <f t="shared" si="2"/>
        <v/>
      </c>
      <c r="D29" s="186"/>
      <c r="E29" s="186"/>
      <c r="F29" s="187"/>
      <c r="G29" s="181"/>
      <c r="H29" s="181"/>
      <c r="I29" s="180"/>
      <c r="J29" s="178"/>
      <c r="K29" s="188"/>
      <c r="L29" s="188"/>
      <c r="M29" s="188"/>
      <c r="N29" s="218"/>
      <c r="O29" s="178"/>
    </row>
    <row r="30" spans="1:15" ht="63" customHeight="1" x14ac:dyDescent="0.25">
      <c r="A30" s="76" t="str">
        <f t="shared" si="0"/>
        <v/>
      </c>
      <c r="B30" s="77" t="str">
        <f t="shared" si="1"/>
        <v/>
      </c>
      <c r="C30" s="78" t="str">
        <f t="shared" si="2"/>
        <v/>
      </c>
      <c r="D30" s="186"/>
      <c r="E30" s="186"/>
      <c r="F30" s="187"/>
      <c r="G30" s="181"/>
      <c r="H30" s="181"/>
      <c r="I30" s="180"/>
      <c r="J30" s="178"/>
      <c r="K30" s="188"/>
      <c r="L30" s="188"/>
      <c r="M30" s="188"/>
      <c r="N30" s="218"/>
      <c r="O30" s="178"/>
    </row>
    <row r="31" spans="1:15" ht="63" customHeight="1" x14ac:dyDescent="0.25">
      <c r="A31" s="76" t="str">
        <f t="shared" si="0"/>
        <v/>
      </c>
      <c r="B31" s="77" t="str">
        <f t="shared" si="1"/>
        <v/>
      </c>
      <c r="C31" s="78" t="str">
        <f t="shared" si="2"/>
        <v/>
      </c>
      <c r="D31" s="186"/>
      <c r="E31" s="186"/>
      <c r="F31" s="187"/>
      <c r="G31" s="181"/>
      <c r="H31" s="181"/>
      <c r="I31" s="180"/>
      <c r="J31" s="178"/>
      <c r="K31" s="188"/>
      <c r="L31" s="188"/>
      <c r="M31" s="188"/>
      <c r="N31" s="218"/>
      <c r="O31" s="178"/>
    </row>
    <row r="32" spans="1:15" ht="63" customHeight="1" x14ac:dyDescent="0.25">
      <c r="A32" s="76" t="str">
        <f t="shared" si="0"/>
        <v/>
      </c>
      <c r="B32" s="77" t="str">
        <f t="shared" si="1"/>
        <v/>
      </c>
      <c r="C32" s="78" t="str">
        <f t="shared" si="2"/>
        <v/>
      </c>
      <c r="D32" s="186"/>
      <c r="E32" s="186"/>
      <c r="F32" s="187"/>
      <c r="G32" s="181"/>
      <c r="H32" s="181"/>
      <c r="I32" s="180"/>
      <c r="J32" s="178"/>
      <c r="K32" s="188"/>
      <c r="L32" s="188"/>
      <c r="M32" s="188"/>
      <c r="N32" s="218"/>
      <c r="O32" s="178"/>
    </row>
    <row r="33" spans="1:15" ht="63" customHeight="1" x14ac:dyDescent="0.25">
      <c r="A33" s="76" t="str">
        <f t="shared" si="0"/>
        <v/>
      </c>
      <c r="B33" s="77" t="str">
        <f t="shared" si="1"/>
        <v/>
      </c>
      <c r="C33" s="78" t="str">
        <f t="shared" si="2"/>
        <v/>
      </c>
      <c r="D33" s="186"/>
      <c r="E33" s="186"/>
      <c r="F33" s="187"/>
      <c r="G33" s="181"/>
      <c r="H33" s="181"/>
      <c r="I33" s="180"/>
      <c r="J33" s="178"/>
      <c r="K33" s="188"/>
      <c r="L33" s="188"/>
      <c r="M33" s="188"/>
      <c r="N33" s="218"/>
      <c r="O33" s="178"/>
    </row>
    <row r="34" spans="1:15" ht="63" customHeight="1" x14ac:dyDescent="0.25">
      <c r="A34" s="76" t="str">
        <f t="shared" si="0"/>
        <v/>
      </c>
      <c r="B34" s="77" t="str">
        <f t="shared" si="1"/>
        <v/>
      </c>
      <c r="C34" s="78" t="str">
        <f t="shared" si="2"/>
        <v/>
      </c>
      <c r="D34" s="186"/>
      <c r="E34" s="186"/>
      <c r="F34" s="187"/>
      <c r="G34" s="181"/>
      <c r="H34" s="181"/>
      <c r="I34" s="180"/>
      <c r="J34" s="178"/>
      <c r="K34" s="188"/>
      <c r="L34" s="188"/>
      <c r="M34" s="188"/>
      <c r="N34" s="218"/>
      <c r="O34" s="178"/>
    </row>
    <row r="35" spans="1:15" ht="63" customHeight="1" x14ac:dyDescent="0.25">
      <c r="A35" s="76" t="str">
        <f t="shared" si="0"/>
        <v/>
      </c>
      <c r="B35" s="77" t="str">
        <f t="shared" si="1"/>
        <v/>
      </c>
      <c r="C35" s="78" t="str">
        <f t="shared" si="2"/>
        <v/>
      </c>
      <c r="D35" s="186"/>
      <c r="E35" s="186"/>
      <c r="F35" s="187"/>
      <c r="G35" s="181"/>
      <c r="H35" s="181"/>
      <c r="I35" s="180"/>
      <c r="J35" s="178"/>
      <c r="K35" s="188"/>
      <c r="L35" s="188"/>
      <c r="M35" s="188"/>
      <c r="N35" s="218"/>
      <c r="O35" s="178"/>
    </row>
    <row r="36" spans="1:15" ht="63" customHeight="1" x14ac:dyDescent="0.25">
      <c r="A36" s="76" t="str">
        <f t="shared" si="0"/>
        <v/>
      </c>
      <c r="B36" s="77" t="str">
        <f t="shared" si="1"/>
        <v/>
      </c>
      <c r="C36" s="78" t="str">
        <f t="shared" si="2"/>
        <v/>
      </c>
      <c r="D36" s="186"/>
      <c r="E36" s="186"/>
      <c r="F36" s="187"/>
      <c r="G36" s="181"/>
      <c r="H36" s="181"/>
      <c r="I36" s="180"/>
      <c r="J36" s="178"/>
      <c r="K36" s="188"/>
      <c r="L36" s="188"/>
      <c r="M36" s="188"/>
      <c r="N36" s="218"/>
      <c r="O36" s="178"/>
    </row>
    <row r="37" spans="1:15" ht="63" customHeight="1" x14ac:dyDescent="0.25">
      <c r="A37" s="76" t="str">
        <f t="shared" si="0"/>
        <v/>
      </c>
      <c r="B37" s="77" t="str">
        <f t="shared" si="1"/>
        <v/>
      </c>
      <c r="C37" s="78" t="str">
        <f t="shared" si="2"/>
        <v/>
      </c>
      <c r="D37" s="186"/>
      <c r="E37" s="186"/>
      <c r="F37" s="187"/>
      <c r="G37" s="181"/>
      <c r="H37" s="181"/>
      <c r="I37" s="180"/>
      <c r="J37" s="178"/>
      <c r="K37" s="188"/>
      <c r="L37" s="188"/>
      <c r="M37" s="188"/>
      <c r="N37" s="218"/>
      <c r="O37" s="178"/>
    </row>
    <row r="38" spans="1:15" ht="63" customHeight="1" x14ac:dyDescent="0.25">
      <c r="A38" s="76" t="str">
        <f t="shared" si="0"/>
        <v/>
      </c>
      <c r="B38" s="77" t="str">
        <f t="shared" si="1"/>
        <v/>
      </c>
      <c r="C38" s="78" t="str">
        <f t="shared" si="2"/>
        <v/>
      </c>
      <c r="D38" s="186"/>
      <c r="E38" s="186"/>
      <c r="F38" s="187"/>
      <c r="G38" s="181"/>
      <c r="H38" s="181"/>
      <c r="I38" s="180"/>
      <c r="J38" s="178"/>
      <c r="K38" s="188"/>
      <c r="L38" s="188"/>
      <c r="M38" s="188"/>
      <c r="N38" s="218"/>
      <c r="O38" s="178"/>
    </row>
    <row r="39" spans="1:15" ht="63" customHeight="1" x14ac:dyDescent="0.25">
      <c r="A39" s="76" t="str">
        <f t="shared" si="0"/>
        <v/>
      </c>
      <c r="B39" s="77" t="str">
        <f t="shared" si="1"/>
        <v/>
      </c>
      <c r="C39" s="78" t="str">
        <f t="shared" si="2"/>
        <v/>
      </c>
      <c r="D39" s="186"/>
      <c r="E39" s="186"/>
      <c r="F39" s="187"/>
      <c r="G39" s="181"/>
      <c r="H39" s="181"/>
      <c r="I39" s="180"/>
      <c r="J39" s="178"/>
      <c r="K39" s="188"/>
      <c r="L39" s="188"/>
      <c r="M39" s="188"/>
      <c r="N39" s="218"/>
      <c r="O39" s="178"/>
    </row>
    <row r="40" spans="1:15" ht="63" customHeight="1" x14ac:dyDescent="0.25">
      <c r="A40" s="76" t="str">
        <f t="shared" si="0"/>
        <v/>
      </c>
      <c r="B40" s="77" t="str">
        <f t="shared" si="1"/>
        <v/>
      </c>
      <c r="C40" s="78" t="str">
        <f t="shared" si="2"/>
        <v/>
      </c>
      <c r="D40" s="186"/>
      <c r="E40" s="186"/>
      <c r="F40" s="187"/>
      <c r="G40" s="181"/>
      <c r="H40" s="181"/>
      <c r="I40" s="180"/>
      <c r="J40" s="178"/>
      <c r="K40" s="188"/>
      <c r="L40" s="188"/>
      <c r="M40" s="188"/>
      <c r="N40" s="218"/>
      <c r="O40" s="178"/>
    </row>
    <row r="41" spans="1:15" ht="63" customHeight="1" x14ac:dyDescent="0.25">
      <c r="A41" s="76" t="str">
        <f t="shared" si="0"/>
        <v/>
      </c>
      <c r="B41" s="77" t="str">
        <f t="shared" si="1"/>
        <v/>
      </c>
      <c r="C41" s="78" t="str">
        <f t="shared" si="2"/>
        <v/>
      </c>
      <c r="D41" s="186"/>
      <c r="E41" s="186"/>
      <c r="F41" s="187"/>
      <c r="G41" s="181"/>
      <c r="H41" s="181"/>
      <c r="I41" s="180"/>
      <c r="J41" s="178"/>
      <c r="K41" s="188"/>
      <c r="L41" s="188"/>
      <c r="M41" s="188"/>
      <c r="N41" s="218"/>
      <c r="O41" s="178"/>
    </row>
    <row r="42" spans="1:15" ht="63" customHeight="1" x14ac:dyDescent="0.25">
      <c r="A42" s="76" t="str">
        <f t="shared" si="0"/>
        <v/>
      </c>
      <c r="B42" s="77" t="str">
        <f t="shared" si="1"/>
        <v/>
      </c>
      <c r="C42" s="78" t="str">
        <f t="shared" si="2"/>
        <v/>
      </c>
      <c r="D42" s="186"/>
      <c r="E42" s="186"/>
      <c r="F42" s="187"/>
      <c r="G42" s="181"/>
      <c r="H42" s="181"/>
      <c r="I42" s="180"/>
      <c r="J42" s="178"/>
      <c r="K42" s="188"/>
      <c r="L42" s="188"/>
      <c r="M42" s="188"/>
      <c r="N42" s="218"/>
      <c r="O42" s="178"/>
    </row>
    <row r="43" spans="1:15" ht="63" customHeight="1" x14ac:dyDescent="0.25">
      <c r="A43" s="76" t="str">
        <f t="shared" si="0"/>
        <v/>
      </c>
      <c r="B43" s="77" t="str">
        <f t="shared" si="1"/>
        <v/>
      </c>
      <c r="C43" s="78" t="str">
        <f t="shared" si="2"/>
        <v/>
      </c>
      <c r="D43" s="186"/>
      <c r="E43" s="186"/>
      <c r="F43" s="187"/>
      <c r="G43" s="181"/>
      <c r="H43" s="181"/>
      <c r="I43" s="180"/>
      <c r="J43" s="178"/>
      <c r="K43" s="188"/>
      <c r="L43" s="188"/>
      <c r="M43" s="188"/>
      <c r="N43" s="218"/>
      <c r="O43" s="178"/>
    </row>
    <row r="44" spans="1:15" ht="63" customHeight="1" x14ac:dyDescent="0.25">
      <c r="A44" s="76" t="str">
        <f t="shared" si="0"/>
        <v/>
      </c>
      <c r="B44" s="77" t="str">
        <f t="shared" si="1"/>
        <v/>
      </c>
      <c r="C44" s="78" t="str">
        <f t="shared" si="2"/>
        <v/>
      </c>
      <c r="D44" s="186"/>
      <c r="E44" s="186"/>
      <c r="F44" s="187"/>
      <c r="G44" s="181"/>
      <c r="H44" s="181"/>
      <c r="I44" s="180"/>
      <c r="J44" s="178"/>
      <c r="K44" s="188"/>
      <c r="L44" s="188"/>
      <c r="M44" s="188"/>
      <c r="N44" s="218"/>
      <c r="O44" s="178"/>
    </row>
    <row r="45" spans="1:15" ht="63" customHeight="1" x14ac:dyDescent="0.25">
      <c r="A45" s="76" t="str">
        <f t="shared" si="0"/>
        <v/>
      </c>
      <c r="B45" s="77" t="str">
        <f t="shared" si="1"/>
        <v/>
      </c>
      <c r="C45" s="78" t="str">
        <f t="shared" si="2"/>
        <v/>
      </c>
      <c r="D45" s="186"/>
      <c r="E45" s="186"/>
      <c r="F45" s="187"/>
      <c r="G45" s="181"/>
      <c r="H45" s="181"/>
      <c r="I45" s="180"/>
      <c r="J45" s="178"/>
      <c r="K45" s="188"/>
      <c r="L45" s="188"/>
      <c r="M45" s="188"/>
      <c r="N45" s="218"/>
      <c r="O45" s="178"/>
    </row>
    <row r="46" spans="1:15" ht="63" customHeight="1" x14ac:dyDescent="0.25">
      <c r="A46" s="76" t="str">
        <f t="shared" si="0"/>
        <v/>
      </c>
      <c r="B46" s="77" t="str">
        <f t="shared" si="1"/>
        <v/>
      </c>
      <c r="C46" s="78" t="str">
        <f t="shared" si="2"/>
        <v/>
      </c>
      <c r="D46" s="186"/>
      <c r="E46" s="186"/>
      <c r="F46" s="187"/>
      <c r="G46" s="181"/>
      <c r="H46" s="181"/>
      <c r="I46" s="180"/>
      <c r="J46" s="178"/>
      <c r="K46" s="188"/>
      <c r="L46" s="188"/>
      <c r="M46" s="188"/>
      <c r="N46" s="218"/>
      <c r="O46" s="178"/>
    </row>
    <row r="47" spans="1:15" ht="63" customHeight="1" x14ac:dyDescent="0.25">
      <c r="A47" s="76" t="str">
        <f t="shared" si="0"/>
        <v/>
      </c>
      <c r="B47" s="77" t="str">
        <f t="shared" si="1"/>
        <v/>
      </c>
      <c r="C47" s="78" t="str">
        <f t="shared" si="2"/>
        <v/>
      </c>
      <c r="D47" s="186"/>
      <c r="E47" s="186"/>
      <c r="F47" s="187"/>
      <c r="G47" s="181"/>
      <c r="H47" s="181"/>
      <c r="I47" s="180"/>
      <c r="J47" s="178"/>
      <c r="K47" s="188"/>
      <c r="L47" s="188"/>
      <c r="M47" s="188"/>
      <c r="N47" s="218"/>
      <c r="O47" s="178"/>
    </row>
    <row r="48" spans="1:15" ht="63" customHeight="1" x14ac:dyDescent="0.25">
      <c r="A48" s="76" t="str">
        <f t="shared" si="0"/>
        <v/>
      </c>
      <c r="B48" s="77" t="str">
        <f t="shared" si="1"/>
        <v/>
      </c>
      <c r="C48" s="78" t="str">
        <f t="shared" si="2"/>
        <v/>
      </c>
      <c r="D48" s="186"/>
      <c r="E48" s="186"/>
      <c r="F48" s="187"/>
      <c r="G48" s="181"/>
      <c r="H48" s="181"/>
      <c r="I48" s="180"/>
      <c r="J48" s="178"/>
      <c r="K48" s="188"/>
      <c r="L48" s="188"/>
      <c r="M48" s="188"/>
      <c r="N48" s="218"/>
      <c r="O48" s="178"/>
    </row>
    <row r="49" spans="1:15" ht="63" customHeight="1" x14ac:dyDescent="0.25">
      <c r="A49" s="76" t="str">
        <f t="shared" si="0"/>
        <v/>
      </c>
      <c r="B49" s="77" t="str">
        <f t="shared" si="1"/>
        <v/>
      </c>
      <c r="C49" s="78" t="str">
        <f t="shared" si="2"/>
        <v/>
      </c>
      <c r="D49" s="186"/>
      <c r="E49" s="186"/>
      <c r="F49" s="187"/>
      <c r="G49" s="181"/>
      <c r="H49" s="181"/>
      <c r="I49" s="180"/>
      <c r="J49" s="178"/>
      <c r="K49" s="188"/>
      <c r="L49" s="188"/>
      <c r="M49" s="188"/>
      <c r="N49" s="218"/>
      <c r="O49" s="178"/>
    </row>
    <row r="50" spans="1:15" ht="63" customHeight="1" x14ac:dyDescent="0.25">
      <c r="A50" s="76" t="str">
        <f t="shared" si="0"/>
        <v/>
      </c>
      <c r="B50" s="77" t="str">
        <f t="shared" si="1"/>
        <v/>
      </c>
      <c r="C50" s="78" t="str">
        <f t="shared" si="2"/>
        <v/>
      </c>
      <c r="D50" s="186"/>
      <c r="E50" s="186"/>
      <c r="F50" s="187"/>
      <c r="G50" s="181"/>
      <c r="H50" s="181"/>
      <c r="I50" s="180"/>
      <c r="J50" s="178"/>
      <c r="K50" s="188"/>
      <c r="L50" s="188"/>
      <c r="M50" s="188"/>
      <c r="N50" s="218"/>
      <c r="O50" s="178"/>
    </row>
  </sheetData>
  <sheetProtection password="CC74" sheet="1" objects="1" scenarios="1" insertHyperlinks="0"/>
  <mergeCells count="4">
    <mergeCell ref="G1:G3"/>
    <mergeCell ref="H1:J1"/>
    <mergeCell ref="H2:O3"/>
    <mergeCell ref="A3:D3"/>
  </mergeCells>
  <conditionalFormatting sqref="G19:H19 J10:J50">
    <cfRule type="cellIs" dxfId="85" priority="2" operator="equal">
      <formula>0</formula>
    </cfRule>
  </conditionalFormatting>
  <conditionalFormatting sqref="E3:F3">
    <cfRule type="expression" dxfId="84" priority="1">
      <formula>$A$3="?"</formula>
    </cfRule>
  </conditionalFormatting>
  <dataValidations count="4">
    <dataValidation type="list" errorStyle="warning" allowBlank="1" showInputMessage="1" showErrorMessage="1" sqref="N5:N50" xr:uid="{00000000-0002-0000-2400-000000000000}">
      <formula1>data_pub</formula1>
    </dataValidation>
    <dataValidation type="list" allowBlank="1" showInputMessage="1" showErrorMessage="1" sqref="F5:F50" xr:uid="{00000000-0002-0000-2400-000001000000}">
      <formula1>Autori</formula1>
    </dataValidation>
    <dataValidation type="list" allowBlank="1" showInputMessage="1" showErrorMessage="1" sqref="D5:D50" xr:uid="{00000000-0002-0000-2400-000002000000}">
      <formula1>cnouad</formula1>
    </dataValidation>
    <dataValidation type="list" allowBlank="1" showInputMessage="1" showErrorMessage="1" sqref="E5:E50" xr:uid="{00000000-0002-0000-2400-000003000000}">
      <formula1>cnouae</formula1>
    </dataValidation>
  </dataValidations>
  <pageMargins left="0.7" right="0.7" top="0.75" bottom="0.75" header="0.3" footer="0.3"/>
  <pageSetup paperSize="9" orientation="portrait" horizontalDpi="4294967293" verticalDpi="4294967293"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9FF99"/>
  </sheetPr>
  <dimension ref="A1:L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7.28515625" customWidth="1"/>
    <col min="4" max="4" width="22" customWidth="1"/>
    <col min="5" max="5" width="21" customWidth="1"/>
    <col min="6" max="6" width="6.28515625" customWidth="1"/>
    <col min="7" max="7" width="35.5703125" customWidth="1"/>
    <col min="8" max="8" width="71" customWidth="1"/>
    <col min="9" max="9" width="29.7109375" customWidth="1"/>
    <col min="10" max="10" width="56.140625" customWidth="1"/>
    <col min="11" max="11" width="19.85546875" customWidth="1"/>
    <col min="12" max="12" width="36.7109375" customWidth="1"/>
  </cols>
  <sheetData>
    <row r="1" spans="1:12" ht="15.75" x14ac:dyDescent="0.25">
      <c r="A1" s="102" t="str">
        <f>FisaAutoevaluare!A1</f>
        <v>Universitatea SPIRU HARET - 
Anul universitar 2021-2022</v>
      </c>
      <c r="B1" s="102"/>
      <c r="C1" s="102"/>
      <c r="D1" s="102"/>
      <c r="E1" s="102"/>
      <c r="F1" s="102"/>
      <c r="G1" s="669" t="str">
        <f>HYPERLINK("#FisaAutoevaluare!D164","Inapoi in Fisa C")</f>
        <v>Inapoi in Fisa C</v>
      </c>
      <c r="H1" s="683" t="str">
        <f>FisaAutoevaluare!B126</f>
        <v>Articole/ realizări/ creaţii științifice/ artistice/ literare</v>
      </c>
      <c r="I1" s="683"/>
      <c r="J1" s="683"/>
      <c r="L1" s="41"/>
    </row>
    <row r="2" spans="1:12" ht="15.75" customHeight="1" x14ac:dyDescent="0.25">
      <c r="A2" s="102">
        <f>FisaAutoevaluare!D2</f>
        <v>0</v>
      </c>
      <c r="B2" s="102"/>
      <c r="C2" s="102"/>
      <c r="D2" s="102"/>
      <c r="E2" s="102"/>
      <c r="F2" s="102"/>
      <c r="G2" s="670"/>
      <c r="H2" s="681" t="str">
        <f>FisaAutoevaluare!D164</f>
        <v>Realizări, brevete invenţii/inovaţii, premii ştiinţifice obţinute la nivel naţional/ internaţional, creaţii artistice tip concert/ spectacol/ concurs (în calitate de compozitor, dirijor, solist, membru în formaţie camerală), membru în jurii internaţionale de specialitate, consemnate în presă şi mijloacele mass-media pentru calitatea şi valoarea lor artistică/ înregistrate pe DVD,  în calitate de cadru didactic la Universitatea Spiru Haret.</v>
      </c>
      <c r="I2" s="681"/>
      <c r="J2" s="681"/>
      <c r="K2" s="681"/>
      <c r="L2" s="681"/>
    </row>
    <row r="3" spans="1:12" x14ac:dyDescent="0.25">
      <c r="A3" s="676" t="str">
        <f>IF(FisaAutoevaluare!D3="","?",FisaAutoevaluare!D3)</f>
        <v>?</v>
      </c>
      <c r="B3" s="676"/>
      <c r="C3" s="676"/>
      <c r="D3" s="676"/>
      <c r="E3" s="103"/>
      <c r="F3" s="103"/>
      <c r="G3" s="671"/>
      <c r="H3" s="682"/>
      <c r="I3" s="682"/>
      <c r="J3" s="682"/>
      <c r="K3" s="682"/>
      <c r="L3" s="682"/>
    </row>
    <row r="4" spans="1:12" s="43" customFormat="1" ht="30" x14ac:dyDescent="0.25">
      <c r="A4" s="74" t="s">
        <v>1962</v>
      </c>
      <c r="B4" s="75" t="s">
        <v>1963</v>
      </c>
      <c r="C4" s="75" t="s">
        <v>2277</v>
      </c>
      <c r="D4" s="197" t="s">
        <v>2310</v>
      </c>
      <c r="E4" s="198" t="s">
        <v>2105</v>
      </c>
      <c r="F4" s="197" t="s">
        <v>1992</v>
      </c>
      <c r="G4" s="198" t="s">
        <v>2312</v>
      </c>
      <c r="H4" s="198" t="s">
        <v>2307</v>
      </c>
      <c r="I4" s="198" t="s">
        <v>2308</v>
      </c>
      <c r="J4" s="198" t="s">
        <v>2309</v>
      </c>
      <c r="K4" s="198" t="s">
        <v>2595</v>
      </c>
      <c r="L4" s="198" t="s">
        <v>1994</v>
      </c>
    </row>
    <row r="5" spans="1:12" ht="63" customHeight="1" x14ac:dyDescent="0.25">
      <c r="A5" s="76" t="str">
        <f>IF(H5="","",ROW()-4)</f>
        <v/>
      </c>
      <c r="B5" s="77" t="str">
        <f>IF(H5="","","C10")</f>
        <v/>
      </c>
      <c r="C5" s="78" t="str">
        <f>IF(AND(D5&lt;&gt;"",E5&lt;&gt;"",F5&lt;&gt;""),PROPER(A$3),"")</f>
        <v/>
      </c>
      <c r="D5" s="186"/>
      <c r="E5" s="186"/>
      <c r="F5" s="187"/>
      <c r="G5" s="180"/>
      <c r="H5" s="178"/>
      <c r="I5" s="180"/>
      <c r="J5" s="178"/>
      <c r="K5" s="218"/>
      <c r="L5" s="179"/>
    </row>
    <row r="6" spans="1:12" ht="63" customHeight="1" x14ac:dyDescent="0.25">
      <c r="A6" s="76" t="str">
        <f t="shared" ref="A6:A50" si="0">IF(H6="","",ROW()-4)</f>
        <v/>
      </c>
      <c r="B6" s="77" t="str">
        <f t="shared" ref="B6:B50" si="1">IF(H6="","","C10")</f>
        <v/>
      </c>
      <c r="C6" s="78" t="str">
        <f t="shared" ref="C6:C50" si="2">IF(AND(D6&lt;&gt;"",E6&lt;&gt;"",F6&lt;&gt;""),PROPER(A$3),"")</f>
        <v/>
      </c>
      <c r="D6" s="186"/>
      <c r="E6" s="186"/>
      <c r="F6" s="187"/>
      <c r="G6" s="180"/>
      <c r="H6" s="178"/>
      <c r="I6" s="180"/>
      <c r="J6" s="178"/>
      <c r="K6" s="218"/>
      <c r="L6" s="178"/>
    </row>
    <row r="7" spans="1:12" ht="63" customHeight="1" x14ac:dyDescent="0.25">
      <c r="A7" s="76" t="str">
        <f t="shared" si="0"/>
        <v/>
      </c>
      <c r="B7" s="77" t="str">
        <f t="shared" si="1"/>
        <v/>
      </c>
      <c r="C7" s="78" t="str">
        <f t="shared" si="2"/>
        <v/>
      </c>
      <c r="D7" s="186"/>
      <c r="E7" s="186"/>
      <c r="F7" s="187"/>
      <c r="G7" s="180"/>
      <c r="H7" s="180"/>
      <c r="I7" s="180"/>
      <c r="J7" s="178"/>
      <c r="K7" s="218"/>
      <c r="L7" s="178"/>
    </row>
    <row r="8" spans="1:12" ht="63" customHeight="1" x14ac:dyDescent="0.25">
      <c r="A8" s="76" t="str">
        <f t="shared" si="0"/>
        <v/>
      </c>
      <c r="B8" s="77" t="str">
        <f t="shared" si="1"/>
        <v/>
      </c>
      <c r="C8" s="78" t="str">
        <f t="shared" si="2"/>
        <v/>
      </c>
      <c r="D8" s="186"/>
      <c r="E8" s="186"/>
      <c r="F8" s="187"/>
      <c r="G8" s="180"/>
      <c r="H8" s="180"/>
      <c r="I8" s="180"/>
      <c r="J8" s="178"/>
      <c r="K8" s="218"/>
      <c r="L8" s="178"/>
    </row>
    <row r="9" spans="1:12" ht="63" customHeight="1" x14ac:dyDescent="0.25">
      <c r="A9" s="76" t="str">
        <f t="shared" si="0"/>
        <v/>
      </c>
      <c r="B9" s="77" t="str">
        <f t="shared" si="1"/>
        <v/>
      </c>
      <c r="C9" s="78" t="str">
        <f t="shared" si="2"/>
        <v/>
      </c>
      <c r="D9" s="186"/>
      <c r="E9" s="186"/>
      <c r="F9" s="187"/>
      <c r="G9" s="180"/>
      <c r="H9" s="180"/>
      <c r="I9" s="180"/>
      <c r="J9" s="178"/>
      <c r="K9" s="218"/>
      <c r="L9" s="178"/>
    </row>
    <row r="10" spans="1:12" ht="63" customHeight="1" x14ac:dyDescent="0.25">
      <c r="A10" s="76" t="str">
        <f t="shared" si="0"/>
        <v/>
      </c>
      <c r="B10" s="77" t="str">
        <f t="shared" si="1"/>
        <v/>
      </c>
      <c r="C10" s="78" t="str">
        <f t="shared" si="2"/>
        <v/>
      </c>
      <c r="D10" s="186"/>
      <c r="E10" s="186"/>
      <c r="F10" s="187"/>
      <c r="G10" s="180"/>
      <c r="H10" s="180"/>
      <c r="I10" s="180"/>
      <c r="J10" s="178"/>
      <c r="K10" s="218"/>
      <c r="L10" s="178"/>
    </row>
    <row r="11" spans="1:12" ht="63" customHeight="1" x14ac:dyDescent="0.25">
      <c r="A11" s="76" t="str">
        <f t="shared" si="0"/>
        <v/>
      </c>
      <c r="B11" s="77" t="str">
        <f t="shared" si="1"/>
        <v/>
      </c>
      <c r="C11" s="78" t="str">
        <f t="shared" si="2"/>
        <v/>
      </c>
      <c r="D11" s="186"/>
      <c r="E11" s="186"/>
      <c r="F11" s="187"/>
      <c r="G11" s="180"/>
      <c r="H11" s="179"/>
      <c r="I11" s="180"/>
      <c r="J11" s="178"/>
      <c r="K11" s="218"/>
      <c r="L11" s="178"/>
    </row>
    <row r="12" spans="1:12" ht="63" customHeight="1" x14ac:dyDescent="0.25">
      <c r="A12" s="76" t="str">
        <f t="shared" si="0"/>
        <v/>
      </c>
      <c r="B12" s="77" t="str">
        <f t="shared" si="1"/>
        <v/>
      </c>
      <c r="C12" s="78" t="str">
        <f t="shared" si="2"/>
        <v/>
      </c>
      <c r="D12" s="186"/>
      <c r="E12" s="186"/>
      <c r="F12" s="187"/>
      <c r="G12" s="180"/>
      <c r="H12" s="180"/>
      <c r="I12" s="180"/>
      <c r="J12" s="178"/>
      <c r="K12" s="218"/>
      <c r="L12" s="178"/>
    </row>
    <row r="13" spans="1:12" ht="63" customHeight="1" x14ac:dyDescent="0.25">
      <c r="A13" s="76" t="str">
        <f t="shared" si="0"/>
        <v/>
      </c>
      <c r="B13" s="77" t="str">
        <f t="shared" si="1"/>
        <v/>
      </c>
      <c r="C13" s="78" t="str">
        <f t="shared" si="2"/>
        <v/>
      </c>
      <c r="D13" s="186"/>
      <c r="E13" s="186"/>
      <c r="F13" s="187"/>
      <c r="G13" s="180"/>
      <c r="H13" s="180"/>
      <c r="I13" s="180"/>
      <c r="J13" s="178"/>
      <c r="K13" s="218"/>
      <c r="L13" s="178"/>
    </row>
    <row r="14" spans="1:12" ht="63" customHeight="1" x14ac:dyDescent="0.25">
      <c r="A14" s="76" t="str">
        <f t="shared" si="0"/>
        <v/>
      </c>
      <c r="B14" s="77" t="str">
        <f t="shared" si="1"/>
        <v/>
      </c>
      <c r="C14" s="78" t="str">
        <f t="shared" si="2"/>
        <v/>
      </c>
      <c r="D14" s="186"/>
      <c r="E14" s="186"/>
      <c r="F14" s="187"/>
      <c r="G14" s="180"/>
      <c r="H14" s="180"/>
      <c r="I14" s="180"/>
      <c r="J14" s="178"/>
      <c r="K14" s="218"/>
      <c r="L14" s="178"/>
    </row>
    <row r="15" spans="1:12" ht="63" customHeight="1" x14ac:dyDescent="0.25">
      <c r="A15" s="76" t="str">
        <f t="shared" si="0"/>
        <v/>
      </c>
      <c r="B15" s="77" t="str">
        <f t="shared" si="1"/>
        <v/>
      </c>
      <c r="C15" s="78" t="str">
        <f t="shared" si="2"/>
        <v/>
      </c>
      <c r="D15" s="186"/>
      <c r="E15" s="186"/>
      <c r="F15" s="187"/>
      <c r="G15" s="180"/>
      <c r="H15" s="180"/>
      <c r="I15" s="180"/>
      <c r="J15" s="178"/>
      <c r="K15" s="218"/>
      <c r="L15" s="178"/>
    </row>
    <row r="16" spans="1:12" ht="63" customHeight="1" x14ac:dyDescent="0.25">
      <c r="A16" s="76" t="str">
        <f t="shared" si="0"/>
        <v/>
      </c>
      <c r="B16" s="77" t="str">
        <f t="shared" si="1"/>
        <v/>
      </c>
      <c r="C16" s="78" t="str">
        <f t="shared" si="2"/>
        <v/>
      </c>
      <c r="D16" s="186"/>
      <c r="E16" s="186"/>
      <c r="F16" s="187"/>
      <c r="G16" s="180"/>
      <c r="H16" s="180"/>
      <c r="I16" s="180"/>
      <c r="J16" s="178"/>
      <c r="K16" s="218"/>
      <c r="L16" s="178"/>
    </row>
    <row r="17" spans="1:12" ht="63" customHeight="1" x14ac:dyDescent="0.25">
      <c r="A17" s="76" t="str">
        <f t="shared" si="0"/>
        <v/>
      </c>
      <c r="B17" s="77" t="str">
        <f t="shared" si="1"/>
        <v/>
      </c>
      <c r="C17" s="78" t="str">
        <f t="shared" si="2"/>
        <v/>
      </c>
      <c r="D17" s="186"/>
      <c r="E17" s="186"/>
      <c r="F17" s="187"/>
      <c r="G17" s="180"/>
      <c r="H17" s="180"/>
      <c r="I17" s="180"/>
      <c r="J17" s="178"/>
      <c r="K17" s="218"/>
      <c r="L17" s="178"/>
    </row>
    <row r="18" spans="1:12" ht="63" customHeight="1" x14ac:dyDescent="0.25">
      <c r="A18" s="76" t="str">
        <f t="shared" si="0"/>
        <v/>
      </c>
      <c r="B18" s="77" t="str">
        <f t="shared" si="1"/>
        <v/>
      </c>
      <c r="C18" s="78" t="str">
        <f t="shared" si="2"/>
        <v/>
      </c>
      <c r="D18" s="186"/>
      <c r="E18" s="186"/>
      <c r="F18" s="187"/>
      <c r="G18" s="180"/>
      <c r="H18" s="180"/>
      <c r="I18" s="180"/>
      <c r="J18" s="178"/>
      <c r="K18" s="218"/>
      <c r="L18" s="178"/>
    </row>
    <row r="19" spans="1:12" ht="63" customHeight="1" x14ac:dyDescent="0.25">
      <c r="A19" s="76" t="str">
        <f t="shared" si="0"/>
        <v/>
      </c>
      <c r="B19" s="77" t="str">
        <f t="shared" si="1"/>
        <v/>
      </c>
      <c r="C19" s="78" t="str">
        <f t="shared" si="2"/>
        <v/>
      </c>
      <c r="D19" s="186"/>
      <c r="E19" s="186"/>
      <c r="F19" s="187"/>
      <c r="G19" s="180"/>
      <c r="H19" s="180"/>
      <c r="I19" s="180"/>
      <c r="J19" s="178"/>
      <c r="K19" s="218"/>
      <c r="L19" s="178"/>
    </row>
    <row r="20" spans="1:12" ht="63" customHeight="1" x14ac:dyDescent="0.25">
      <c r="A20" s="76" t="str">
        <f t="shared" si="0"/>
        <v/>
      </c>
      <c r="B20" s="77" t="str">
        <f t="shared" si="1"/>
        <v/>
      </c>
      <c r="C20" s="78" t="str">
        <f t="shared" si="2"/>
        <v/>
      </c>
      <c r="D20" s="186"/>
      <c r="E20" s="186"/>
      <c r="F20" s="187"/>
      <c r="G20" s="180"/>
      <c r="H20" s="180"/>
      <c r="I20" s="180"/>
      <c r="J20" s="178"/>
      <c r="K20" s="218"/>
      <c r="L20" s="178"/>
    </row>
    <row r="21" spans="1:12" ht="63" customHeight="1" x14ac:dyDescent="0.25">
      <c r="A21" s="76" t="str">
        <f t="shared" si="0"/>
        <v/>
      </c>
      <c r="B21" s="77" t="str">
        <f t="shared" si="1"/>
        <v/>
      </c>
      <c r="C21" s="78" t="str">
        <f t="shared" si="2"/>
        <v/>
      </c>
      <c r="D21" s="186"/>
      <c r="E21" s="186"/>
      <c r="F21" s="187"/>
      <c r="G21" s="181"/>
      <c r="H21" s="181"/>
      <c r="I21" s="180"/>
      <c r="J21" s="178"/>
      <c r="K21" s="218"/>
      <c r="L21" s="179"/>
    </row>
    <row r="22" spans="1:12" ht="63" customHeight="1" x14ac:dyDescent="0.25">
      <c r="A22" s="76" t="str">
        <f t="shared" si="0"/>
        <v/>
      </c>
      <c r="B22" s="77" t="str">
        <f t="shared" si="1"/>
        <v/>
      </c>
      <c r="C22" s="78" t="str">
        <f t="shared" si="2"/>
        <v/>
      </c>
      <c r="D22" s="186"/>
      <c r="E22" s="186"/>
      <c r="F22" s="187"/>
      <c r="G22" s="181"/>
      <c r="H22" s="181"/>
      <c r="I22" s="180"/>
      <c r="J22" s="178"/>
      <c r="K22" s="218"/>
      <c r="L22" s="178"/>
    </row>
    <row r="23" spans="1:12" ht="63" customHeight="1" x14ac:dyDescent="0.25">
      <c r="A23" s="76" t="str">
        <f t="shared" si="0"/>
        <v/>
      </c>
      <c r="B23" s="77" t="str">
        <f t="shared" si="1"/>
        <v/>
      </c>
      <c r="C23" s="78" t="str">
        <f t="shared" si="2"/>
        <v/>
      </c>
      <c r="D23" s="186"/>
      <c r="E23" s="186"/>
      <c r="F23" s="187"/>
      <c r="G23" s="181"/>
      <c r="H23" s="181"/>
      <c r="I23" s="180"/>
      <c r="J23" s="178"/>
      <c r="K23" s="218"/>
      <c r="L23" s="178"/>
    </row>
    <row r="24" spans="1:12" ht="63" customHeight="1" x14ac:dyDescent="0.25">
      <c r="A24" s="76" t="str">
        <f t="shared" si="0"/>
        <v/>
      </c>
      <c r="B24" s="77" t="str">
        <f t="shared" si="1"/>
        <v/>
      </c>
      <c r="C24" s="78" t="str">
        <f t="shared" si="2"/>
        <v/>
      </c>
      <c r="D24" s="186"/>
      <c r="E24" s="186"/>
      <c r="F24" s="187"/>
      <c r="G24" s="190"/>
      <c r="H24" s="181"/>
      <c r="I24" s="180"/>
      <c r="J24" s="178"/>
      <c r="K24" s="218"/>
      <c r="L24" s="178"/>
    </row>
    <row r="25" spans="1:12" ht="63" customHeight="1" x14ac:dyDescent="0.25">
      <c r="A25" s="76" t="str">
        <f t="shared" si="0"/>
        <v/>
      </c>
      <c r="B25" s="77" t="str">
        <f t="shared" si="1"/>
        <v/>
      </c>
      <c r="C25" s="78" t="str">
        <f t="shared" si="2"/>
        <v/>
      </c>
      <c r="D25" s="186"/>
      <c r="E25" s="186"/>
      <c r="F25" s="187"/>
      <c r="G25" s="181"/>
      <c r="H25" s="181"/>
      <c r="I25" s="180"/>
      <c r="J25" s="178"/>
      <c r="K25" s="218"/>
      <c r="L25" s="178"/>
    </row>
    <row r="26" spans="1:12" ht="63" customHeight="1" x14ac:dyDescent="0.25">
      <c r="A26" s="76" t="str">
        <f t="shared" si="0"/>
        <v/>
      </c>
      <c r="B26" s="77" t="str">
        <f t="shared" si="1"/>
        <v/>
      </c>
      <c r="C26" s="78" t="str">
        <f t="shared" si="2"/>
        <v/>
      </c>
      <c r="D26" s="186"/>
      <c r="E26" s="186"/>
      <c r="F26" s="187"/>
      <c r="G26" s="181"/>
      <c r="H26" s="181"/>
      <c r="I26" s="180"/>
      <c r="J26" s="178"/>
      <c r="K26" s="218"/>
      <c r="L26" s="178"/>
    </row>
    <row r="27" spans="1:12" ht="63" customHeight="1" x14ac:dyDescent="0.25">
      <c r="A27" s="76" t="str">
        <f t="shared" si="0"/>
        <v/>
      </c>
      <c r="B27" s="77" t="str">
        <f t="shared" si="1"/>
        <v/>
      </c>
      <c r="C27" s="78" t="str">
        <f t="shared" si="2"/>
        <v/>
      </c>
      <c r="D27" s="186"/>
      <c r="E27" s="186"/>
      <c r="F27" s="187"/>
      <c r="G27" s="181"/>
      <c r="H27" s="181"/>
      <c r="I27" s="180"/>
      <c r="J27" s="178"/>
      <c r="K27" s="218"/>
      <c r="L27" s="178"/>
    </row>
    <row r="28" spans="1:12" ht="63" customHeight="1" x14ac:dyDescent="0.25">
      <c r="A28" s="76" t="str">
        <f t="shared" si="0"/>
        <v/>
      </c>
      <c r="B28" s="77" t="str">
        <f t="shared" si="1"/>
        <v/>
      </c>
      <c r="C28" s="78" t="str">
        <f t="shared" si="2"/>
        <v/>
      </c>
      <c r="D28" s="186"/>
      <c r="E28" s="186"/>
      <c r="F28" s="187"/>
      <c r="G28" s="181"/>
      <c r="H28" s="181"/>
      <c r="I28" s="180"/>
      <c r="J28" s="178"/>
      <c r="K28" s="218"/>
      <c r="L28" s="178"/>
    </row>
    <row r="29" spans="1:12" ht="63" customHeight="1" x14ac:dyDescent="0.25">
      <c r="A29" s="76" t="str">
        <f t="shared" si="0"/>
        <v/>
      </c>
      <c r="B29" s="77" t="str">
        <f t="shared" si="1"/>
        <v/>
      </c>
      <c r="C29" s="78" t="str">
        <f t="shared" si="2"/>
        <v/>
      </c>
      <c r="D29" s="186"/>
      <c r="E29" s="186"/>
      <c r="F29" s="187"/>
      <c r="G29" s="181"/>
      <c r="H29" s="181"/>
      <c r="I29" s="180"/>
      <c r="J29" s="178"/>
      <c r="K29" s="218"/>
      <c r="L29" s="178"/>
    </row>
    <row r="30" spans="1:12" ht="63" customHeight="1" x14ac:dyDescent="0.25">
      <c r="A30" s="76" t="str">
        <f t="shared" si="0"/>
        <v/>
      </c>
      <c r="B30" s="77" t="str">
        <f t="shared" si="1"/>
        <v/>
      </c>
      <c r="C30" s="78" t="str">
        <f t="shared" si="2"/>
        <v/>
      </c>
      <c r="D30" s="186"/>
      <c r="E30" s="186"/>
      <c r="F30" s="187"/>
      <c r="G30" s="181"/>
      <c r="H30" s="181"/>
      <c r="I30" s="180"/>
      <c r="J30" s="178"/>
      <c r="K30" s="218"/>
      <c r="L30" s="178"/>
    </row>
    <row r="31" spans="1:12" ht="63" customHeight="1" x14ac:dyDescent="0.25">
      <c r="A31" s="76" t="str">
        <f t="shared" si="0"/>
        <v/>
      </c>
      <c r="B31" s="77" t="str">
        <f t="shared" si="1"/>
        <v/>
      </c>
      <c r="C31" s="78" t="str">
        <f t="shared" si="2"/>
        <v/>
      </c>
      <c r="D31" s="186"/>
      <c r="E31" s="186"/>
      <c r="F31" s="187"/>
      <c r="G31" s="181"/>
      <c r="H31" s="181"/>
      <c r="I31" s="180"/>
      <c r="J31" s="178"/>
      <c r="K31" s="218"/>
      <c r="L31" s="178"/>
    </row>
    <row r="32" spans="1:12" ht="63" customHeight="1" x14ac:dyDescent="0.25">
      <c r="A32" s="76" t="str">
        <f t="shared" si="0"/>
        <v/>
      </c>
      <c r="B32" s="77" t="str">
        <f t="shared" si="1"/>
        <v/>
      </c>
      <c r="C32" s="78" t="str">
        <f t="shared" si="2"/>
        <v/>
      </c>
      <c r="D32" s="186"/>
      <c r="E32" s="186"/>
      <c r="F32" s="187"/>
      <c r="G32" s="181"/>
      <c r="H32" s="181"/>
      <c r="I32" s="180"/>
      <c r="J32" s="178"/>
      <c r="K32" s="218"/>
      <c r="L32" s="178"/>
    </row>
    <row r="33" spans="1:12" ht="63" customHeight="1" x14ac:dyDescent="0.25">
      <c r="A33" s="76" t="str">
        <f t="shared" si="0"/>
        <v/>
      </c>
      <c r="B33" s="77" t="str">
        <f t="shared" si="1"/>
        <v/>
      </c>
      <c r="C33" s="78" t="str">
        <f t="shared" si="2"/>
        <v/>
      </c>
      <c r="D33" s="186"/>
      <c r="E33" s="186"/>
      <c r="F33" s="187"/>
      <c r="G33" s="181"/>
      <c r="H33" s="181"/>
      <c r="I33" s="180"/>
      <c r="J33" s="178"/>
      <c r="K33" s="218"/>
      <c r="L33" s="178"/>
    </row>
    <row r="34" spans="1:12" ht="63" customHeight="1" x14ac:dyDescent="0.25">
      <c r="A34" s="76" t="str">
        <f t="shared" si="0"/>
        <v/>
      </c>
      <c r="B34" s="77" t="str">
        <f t="shared" si="1"/>
        <v/>
      </c>
      <c r="C34" s="78" t="str">
        <f t="shared" si="2"/>
        <v/>
      </c>
      <c r="D34" s="186"/>
      <c r="E34" s="186"/>
      <c r="F34" s="187"/>
      <c r="G34" s="181"/>
      <c r="H34" s="181"/>
      <c r="I34" s="180"/>
      <c r="J34" s="178"/>
      <c r="K34" s="218"/>
      <c r="L34" s="178"/>
    </row>
    <row r="35" spans="1:12" ht="63" customHeight="1" x14ac:dyDescent="0.25">
      <c r="A35" s="76" t="str">
        <f t="shared" si="0"/>
        <v/>
      </c>
      <c r="B35" s="77" t="str">
        <f t="shared" si="1"/>
        <v/>
      </c>
      <c r="C35" s="78" t="str">
        <f t="shared" si="2"/>
        <v/>
      </c>
      <c r="D35" s="186"/>
      <c r="E35" s="186"/>
      <c r="F35" s="187"/>
      <c r="G35" s="181"/>
      <c r="H35" s="181"/>
      <c r="I35" s="180"/>
      <c r="J35" s="178"/>
      <c r="K35" s="218"/>
      <c r="L35" s="178"/>
    </row>
    <row r="36" spans="1:12" ht="63" customHeight="1" x14ac:dyDescent="0.25">
      <c r="A36" s="76" t="str">
        <f t="shared" si="0"/>
        <v/>
      </c>
      <c r="B36" s="77" t="str">
        <f t="shared" si="1"/>
        <v/>
      </c>
      <c r="C36" s="78" t="str">
        <f t="shared" si="2"/>
        <v/>
      </c>
      <c r="D36" s="186"/>
      <c r="E36" s="186"/>
      <c r="F36" s="187"/>
      <c r="G36" s="181"/>
      <c r="H36" s="181"/>
      <c r="I36" s="180"/>
      <c r="J36" s="178"/>
      <c r="K36" s="218"/>
      <c r="L36" s="178"/>
    </row>
    <row r="37" spans="1:12" ht="63" customHeight="1" x14ac:dyDescent="0.25">
      <c r="A37" s="76" t="str">
        <f t="shared" si="0"/>
        <v/>
      </c>
      <c r="B37" s="77" t="str">
        <f t="shared" si="1"/>
        <v/>
      </c>
      <c r="C37" s="78" t="str">
        <f t="shared" si="2"/>
        <v/>
      </c>
      <c r="D37" s="186"/>
      <c r="E37" s="186"/>
      <c r="F37" s="187"/>
      <c r="G37" s="181"/>
      <c r="H37" s="181"/>
      <c r="I37" s="180"/>
      <c r="J37" s="178"/>
      <c r="K37" s="218"/>
      <c r="L37" s="178"/>
    </row>
    <row r="38" spans="1:12" ht="63" customHeight="1" x14ac:dyDescent="0.25">
      <c r="A38" s="76" t="str">
        <f t="shared" si="0"/>
        <v/>
      </c>
      <c r="B38" s="77" t="str">
        <f t="shared" si="1"/>
        <v/>
      </c>
      <c r="C38" s="78" t="str">
        <f t="shared" si="2"/>
        <v/>
      </c>
      <c r="D38" s="186"/>
      <c r="E38" s="186"/>
      <c r="F38" s="187"/>
      <c r="G38" s="181"/>
      <c r="H38" s="181"/>
      <c r="I38" s="180"/>
      <c r="J38" s="178"/>
      <c r="K38" s="218"/>
      <c r="L38" s="178"/>
    </row>
    <row r="39" spans="1:12" ht="63" customHeight="1" x14ac:dyDescent="0.25">
      <c r="A39" s="76" t="str">
        <f t="shared" si="0"/>
        <v/>
      </c>
      <c r="B39" s="77" t="str">
        <f t="shared" si="1"/>
        <v/>
      </c>
      <c r="C39" s="78" t="str">
        <f t="shared" si="2"/>
        <v/>
      </c>
      <c r="D39" s="186"/>
      <c r="E39" s="186"/>
      <c r="F39" s="187"/>
      <c r="G39" s="181"/>
      <c r="H39" s="181"/>
      <c r="I39" s="180"/>
      <c r="J39" s="178"/>
      <c r="K39" s="218"/>
      <c r="L39" s="178"/>
    </row>
    <row r="40" spans="1:12" ht="63" customHeight="1" x14ac:dyDescent="0.25">
      <c r="A40" s="76" t="str">
        <f t="shared" si="0"/>
        <v/>
      </c>
      <c r="B40" s="77" t="str">
        <f t="shared" si="1"/>
        <v/>
      </c>
      <c r="C40" s="78" t="str">
        <f t="shared" si="2"/>
        <v/>
      </c>
      <c r="D40" s="186"/>
      <c r="E40" s="186"/>
      <c r="F40" s="187"/>
      <c r="G40" s="181"/>
      <c r="H40" s="181"/>
      <c r="I40" s="180"/>
      <c r="J40" s="178"/>
      <c r="K40" s="218"/>
      <c r="L40" s="178"/>
    </row>
    <row r="41" spans="1:12" ht="63" customHeight="1" x14ac:dyDescent="0.25">
      <c r="A41" s="76" t="str">
        <f t="shared" si="0"/>
        <v/>
      </c>
      <c r="B41" s="77" t="str">
        <f t="shared" si="1"/>
        <v/>
      </c>
      <c r="C41" s="78" t="str">
        <f t="shared" si="2"/>
        <v/>
      </c>
      <c r="D41" s="186"/>
      <c r="E41" s="186"/>
      <c r="F41" s="187"/>
      <c r="G41" s="181"/>
      <c r="H41" s="181"/>
      <c r="I41" s="180"/>
      <c r="J41" s="178"/>
      <c r="K41" s="218"/>
      <c r="L41" s="178"/>
    </row>
    <row r="42" spans="1:12" ht="63" customHeight="1" x14ac:dyDescent="0.25">
      <c r="A42" s="76" t="str">
        <f t="shared" si="0"/>
        <v/>
      </c>
      <c r="B42" s="77" t="str">
        <f t="shared" si="1"/>
        <v/>
      </c>
      <c r="C42" s="78" t="str">
        <f t="shared" si="2"/>
        <v/>
      </c>
      <c r="D42" s="186"/>
      <c r="E42" s="186"/>
      <c r="F42" s="187"/>
      <c r="G42" s="181"/>
      <c r="H42" s="181"/>
      <c r="I42" s="180"/>
      <c r="J42" s="178"/>
      <c r="K42" s="218"/>
      <c r="L42" s="178"/>
    </row>
    <row r="43" spans="1:12" ht="63" customHeight="1" x14ac:dyDescent="0.25">
      <c r="A43" s="76" t="str">
        <f t="shared" si="0"/>
        <v/>
      </c>
      <c r="B43" s="77" t="str">
        <f t="shared" si="1"/>
        <v/>
      </c>
      <c r="C43" s="78" t="str">
        <f t="shared" si="2"/>
        <v/>
      </c>
      <c r="D43" s="186"/>
      <c r="E43" s="186"/>
      <c r="F43" s="187"/>
      <c r="G43" s="181"/>
      <c r="H43" s="181"/>
      <c r="I43" s="180"/>
      <c r="J43" s="178"/>
      <c r="K43" s="218"/>
      <c r="L43" s="178"/>
    </row>
    <row r="44" spans="1:12" ht="63" customHeight="1" x14ac:dyDescent="0.25">
      <c r="A44" s="76" t="str">
        <f t="shared" si="0"/>
        <v/>
      </c>
      <c r="B44" s="77" t="str">
        <f t="shared" si="1"/>
        <v/>
      </c>
      <c r="C44" s="78" t="str">
        <f t="shared" si="2"/>
        <v/>
      </c>
      <c r="D44" s="186"/>
      <c r="E44" s="186"/>
      <c r="F44" s="187"/>
      <c r="G44" s="181"/>
      <c r="H44" s="181"/>
      <c r="I44" s="180"/>
      <c r="J44" s="178"/>
      <c r="K44" s="218"/>
      <c r="L44" s="178"/>
    </row>
    <row r="45" spans="1:12" ht="63" customHeight="1" x14ac:dyDescent="0.25">
      <c r="A45" s="76" t="str">
        <f t="shared" si="0"/>
        <v/>
      </c>
      <c r="B45" s="77" t="str">
        <f t="shared" si="1"/>
        <v/>
      </c>
      <c r="C45" s="78" t="str">
        <f t="shared" si="2"/>
        <v/>
      </c>
      <c r="D45" s="186"/>
      <c r="E45" s="186"/>
      <c r="F45" s="187"/>
      <c r="G45" s="181"/>
      <c r="H45" s="181"/>
      <c r="I45" s="180"/>
      <c r="J45" s="178"/>
      <c r="K45" s="218"/>
      <c r="L45" s="178"/>
    </row>
    <row r="46" spans="1:12" ht="63" customHeight="1" x14ac:dyDescent="0.25">
      <c r="A46" s="76" t="str">
        <f t="shared" si="0"/>
        <v/>
      </c>
      <c r="B46" s="77" t="str">
        <f t="shared" si="1"/>
        <v/>
      </c>
      <c r="C46" s="78" t="str">
        <f t="shared" si="2"/>
        <v/>
      </c>
      <c r="D46" s="186"/>
      <c r="E46" s="186"/>
      <c r="F46" s="187"/>
      <c r="G46" s="181"/>
      <c r="H46" s="181"/>
      <c r="I46" s="180"/>
      <c r="J46" s="178"/>
      <c r="K46" s="218"/>
      <c r="L46" s="178"/>
    </row>
    <row r="47" spans="1:12" ht="63" customHeight="1" x14ac:dyDescent="0.25">
      <c r="A47" s="76" t="str">
        <f t="shared" si="0"/>
        <v/>
      </c>
      <c r="B47" s="77" t="str">
        <f t="shared" si="1"/>
        <v/>
      </c>
      <c r="C47" s="78" t="str">
        <f t="shared" si="2"/>
        <v/>
      </c>
      <c r="D47" s="186"/>
      <c r="E47" s="186"/>
      <c r="F47" s="187"/>
      <c r="G47" s="181"/>
      <c r="H47" s="181"/>
      <c r="I47" s="180"/>
      <c r="J47" s="178"/>
      <c r="K47" s="218"/>
      <c r="L47" s="178"/>
    </row>
    <row r="48" spans="1:12" ht="63" customHeight="1" x14ac:dyDescent="0.25">
      <c r="A48" s="76" t="str">
        <f t="shared" si="0"/>
        <v/>
      </c>
      <c r="B48" s="77" t="str">
        <f t="shared" si="1"/>
        <v/>
      </c>
      <c r="C48" s="78" t="str">
        <f t="shared" si="2"/>
        <v/>
      </c>
      <c r="D48" s="186"/>
      <c r="E48" s="186"/>
      <c r="F48" s="187"/>
      <c r="G48" s="181"/>
      <c r="H48" s="181"/>
      <c r="I48" s="180"/>
      <c r="J48" s="178"/>
      <c r="K48" s="218"/>
      <c r="L48" s="178"/>
    </row>
    <row r="49" spans="1:12" ht="63" customHeight="1" x14ac:dyDescent="0.25">
      <c r="A49" s="76" t="str">
        <f t="shared" si="0"/>
        <v/>
      </c>
      <c r="B49" s="77" t="str">
        <f t="shared" si="1"/>
        <v/>
      </c>
      <c r="C49" s="78" t="str">
        <f t="shared" si="2"/>
        <v/>
      </c>
      <c r="D49" s="186"/>
      <c r="E49" s="186"/>
      <c r="F49" s="187"/>
      <c r="G49" s="181"/>
      <c r="H49" s="181"/>
      <c r="I49" s="180"/>
      <c r="J49" s="178"/>
      <c r="K49" s="218"/>
      <c r="L49" s="178"/>
    </row>
    <row r="50" spans="1:12" ht="63" customHeight="1" x14ac:dyDescent="0.25">
      <c r="A50" s="76" t="str">
        <f t="shared" si="0"/>
        <v/>
      </c>
      <c r="B50" s="77" t="str">
        <f t="shared" si="1"/>
        <v/>
      </c>
      <c r="C50" s="78" t="str">
        <f t="shared" si="2"/>
        <v/>
      </c>
      <c r="D50" s="186"/>
      <c r="E50" s="186"/>
      <c r="F50" s="187"/>
      <c r="G50" s="181"/>
      <c r="H50" s="181"/>
      <c r="I50" s="180"/>
      <c r="J50" s="178"/>
      <c r="K50" s="218"/>
      <c r="L50" s="178"/>
    </row>
  </sheetData>
  <sheetProtection password="CC74" sheet="1" objects="1" scenarios="1" insertHyperlinks="0"/>
  <mergeCells count="4">
    <mergeCell ref="G1:G3"/>
    <mergeCell ref="H1:J1"/>
    <mergeCell ref="H2:L3"/>
    <mergeCell ref="A3:D3"/>
  </mergeCells>
  <conditionalFormatting sqref="G19:H19 J10:J50">
    <cfRule type="cellIs" dxfId="83" priority="2" operator="equal">
      <formula>0</formula>
    </cfRule>
  </conditionalFormatting>
  <conditionalFormatting sqref="E3:F3">
    <cfRule type="expression" dxfId="82" priority="1">
      <formula>$A$3="?"</formula>
    </cfRule>
  </conditionalFormatting>
  <dataValidations count="4">
    <dataValidation type="list" errorStyle="warning" allowBlank="1" showInputMessage="1" showErrorMessage="1" sqref="K5:K50" xr:uid="{00000000-0002-0000-2500-000000000000}">
      <formula1>data_pub</formula1>
    </dataValidation>
    <dataValidation type="list" allowBlank="1" showInputMessage="1" showErrorMessage="1" sqref="F5:F50" xr:uid="{00000000-0002-0000-2500-000001000000}">
      <formula1>Autori</formula1>
    </dataValidation>
    <dataValidation type="list" allowBlank="1" showInputMessage="1" showErrorMessage="1" sqref="D5:D50" xr:uid="{00000000-0002-0000-2500-000002000000}">
      <formula1>czeced</formula1>
    </dataValidation>
    <dataValidation type="list" allowBlank="1" showInputMessage="1" showErrorMessage="1" sqref="E5:E50" xr:uid="{00000000-0002-0000-2500-000003000000}">
      <formula1>czecee</formula1>
    </dataValidation>
  </dataValidations>
  <pageMargins left="0.7" right="0.7" top="0.75" bottom="0.75" header="0.3" footer="0.3"/>
  <pageSetup paperSize="9" orientation="portrait" horizontalDpi="4294967293" verticalDpi="429496729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9FF99"/>
  </sheetPr>
  <dimension ref="A1:L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5.85546875" customWidth="1"/>
    <col min="4" max="4" width="17.7109375" customWidth="1"/>
    <col min="5" max="5" width="17.42578125" customWidth="1"/>
    <col min="6" max="6" width="6.28515625" customWidth="1"/>
    <col min="7" max="7" width="33.42578125" customWidth="1"/>
    <col min="8" max="8" width="66.28515625" customWidth="1"/>
    <col min="9" max="9" width="27" customWidth="1"/>
    <col min="10" max="10" width="53.140625" customWidth="1"/>
    <col min="11" max="11" width="16.42578125" customWidth="1"/>
    <col min="12" max="12" width="32.28515625" customWidth="1"/>
  </cols>
  <sheetData>
    <row r="1" spans="1:12" ht="15.75" x14ac:dyDescent="0.25">
      <c r="A1" s="102" t="str">
        <f>FisaAutoevaluare!A1</f>
        <v>Universitatea SPIRU HARET - 
Anul universitar 2021-2022</v>
      </c>
      <c r="B1" s="102"/>
      <c r="C1" s="102"/>
      <c r="D1" s="102"/>
      <c r="E1" s="102"/>
      <c r="F1" s="102"/>
      <c r="G1" s="669" t="str">
        <f>HYPERLINK("#FisaAutoevaluare!D168","Inapoi in Fisa C")</f>
        <v>Inapoi in Fisa C</v>
      </c>
      <c r="H1" s="683" t="str">
        <f>FisaAutoevaluare!B126</f>
        <v>Articole/ realizări/ creaţii științifice/ artistice/ literare</v>
      </c>
      <c r="I1" s="683"/>
      <c r="J1" s="683"/>
      <c r="L1" s="41"/>
    </row>
    <row r="2" spans="1:12" ht="15.75" customHeight="1" x14ac:dyDescent="0.25">
      <c r="A2" s="102">
        <f>FisaAutoevaluare!D2</f>
        <v>0</v>
      </c>
      <c r="B2" s="102"/>
      <c r="C2" s="102"/>
      <c r="D2" s="102"/>
      <c r="E2" s="102"/>
      <c r="F2" s="102"/>
      <c r="G2" s="670"/>
      <c r="H2" s="681" t="str">
        <f>FisaAutoevaluare!D168</f>
        <v>Realizări/ creaţii artistice- recital în calitate de compozitor, solist, membru în jurii de specialitate naţionale, consemnate în presă şi mijloacele mass- media pentru calitatea şi valoarea lor artistică/ înregistrate pe DVD, în calitate de cadru didactic la Universitatea Spiru Haret</v>
      </c>
      <c r="I2" s="681"/>
      <c r="J2" s="681"/>
      <c r="K2" s="681"/>
      <c r="L2" s="681"/>
    </row>
    <row r="3" spans="1:12" x14ac:dyDescent="0.25">
      <c r="A3" s="676" t="str">
        <f>IF(FisaAutoevaluare!D3="","?",FisaAutoevaluare!D3)</f>
        <v>?</v>
      </c>
      <c r="B3" s="676"/>
      <c r="C3" s="676"/>
      <c r="D3" s="676"/>
      <c r="E3" s="103"/>
      <c r="F3" s="103"/>
      <c r="G3" s="671"/>
      <c r="H3" s="682"/>
      <c r="I3" s="682"/>
      <c r="J3" s="682"/>
      <c r="K3" s="682"/>
      <c r="L3" s="682"/>
    </row>
    <row r="4" spans="1:12" s="43" customFormat="1" ht="30" x14ac:dyDescent="0.25">
      <c r="A4" s="74" t="s">
        <v>1962</v>
      </c>
      <c r="B4" s="75" t="s">
        <v>1963</v>
      </c>
      <c r="C4" s="75" t="s">
        <v>2277</v>
      </c>
      <c r="D4" s="197" t="s">
        <v>2310</v>
      </c>
      <c r="E4" s="198" t="s">
        <v>2105</v>
      </c>
      <c r="F4" s="197" t="s">
        <v>1992</v>
      </c>
      <c r="G4" s="198" t="s">
        <v>2312</v>
      </c>
      <c r="H4" s="198" t="s">
        <v>2307</v>
      </c>
      <c r="I4" s="198" t="s">
        <v>2308</v>
      </c>
      <c r="J4" s="198" t="s">
        <v>2309</v>
      </c>
      <c r="K4" s="198" t="s">
        <v>2595</v>
      </c>
      <c r="L4" s="198" t="s">
        <v>1994</v>
      </c>
    </row>
    <row r="5" spans="1:12" ht="63" customHeight="1" x14ac:dyDescent="0.25">
      <c r="A5" s="76" t="str">
        <f>IF(H5="","",ROW()-4)</f>
        <v/>
      </c>
      <c r="B5" s="77" t="str">
        <f>IF(H5="","","C11")</f>
        <v/>
      </c>
      <c r="C5" s="78" t="str">
        <f>IF(AND(D5&lt;&gt;"",E5&lt;&gt;"",F5&lt;&gt;""),PROPER(A$3),"")</f>
        <v/>
      </c>
      <c r="D5" s="186"/>
      <c r="E5" s="186"/>
      <c r="F5" s="187"/>
      <c r="G5" s="180"/>
      <c r="H5" s="180"/>
      <c r="I5" s="180"/>
      <c r="J5" s="178"/>
      <c r="K5" s="218"/>
      <c r="L5" s="179"/>
    </row>
    <row r="6" spans="1:12" ht="63" customHeight="1" x14ac:dyDescent="0.25">
      <c r="A6" s="76" t="str">
        <f t="shared" ref="A6:A50" si="0">IF(H6="","",ROW()-4)</f>
        <v/>
      </c>
      <c r="B6" s="77" t="str">
        <f t="shared" ref="B6:B50" si="1">IF(H6="","","C11")</f>
        <v/>
      </c>
      <c r="C6" s="78" t="str">
        <f t="shared" ref="C6:C50" si="2">IF(AND(D6&lt;&gt;"",E6&lt;&gt;"",F6&lt;&gt;""),PROPER(A$3),"")</f>
        <v/>
      </c>
      <c r="D6" s="186"/>
      <c r="E6" s="186"/>
      <c r="F6" s="187"/>
      <c r="G6" s="178"/>
      <c r="H6" s="178"/>
      <c r="I6" s="180"/>
      <c r="J6" s="178"/>
      <c r="K6" s="218"/>
      <c r="L6" s="178"/>
    </row>
    <row r="7" spans="1:12" ht="63" customHeight="1" x14ac:dyDescent="0.25">
      <c r="A7" s="76" t="str">
        <f t="shared" si="0"/>
        <v/>
      </c>
      <c r="B7" s="77" t="str">
        <f t="shared" si="1"/>
        <v/>
      </c>
      <c r="C7" s="78" t="str">
        <f t="shared" si="2"/>
        <v/>
      </c>
      <c r="D7" s="186"/>
      <c r="E7" s="186"/>
      <c r="F7" s="187"/>
      <c r="G7" s="180"/>
      <c r="H7" s="180"/>
      <c r="I7" s="180"/>
      <c r="J7" s="178"/>
      <c r="K7" s="218"/>
      <c r="L7" s="178"/>
    </row>
    <row r="8" spans="1:12" ht="63" customHeight="1" x14ac:dyDescent="0.25">
      <c r="A8" s="76" t="str">
        <f t="shared" si="0"/>
        <v/>
      </c>
      <c r="B8" s="77" t="str">
        <f t="shared" si="1"/>
        <v/>
      </c>
      <c r="C8" s="78" t="str">
        <f t="shared" si="2"/>
        <v/>
      </c>
      <c r="D8" s="186"/>
      <c r="E8" s="186"/>
      <c r="F8" s="187"/>
      <c r="G8" s="180"/>
      <c r="H8" s="180"/>
      <c r="I8" s="180"/>
      <c r="J8" s="178"/>
      <c r="K8" s="218"/>
      <c r="L8" s="178"/>
    </row>
    <row r="9" spans="1:12" ht="63" customHeight="1" x14ac:dyDescent="0.25">
      <c r="A9" s="76" t="str">
        <f t="shared" si="0"/>
        <v/>
      </c>
      <c r="B9" s="77" t="str">
        <f t="shared" si="1"/>
        <v/>
      </c>
      <c r="C9" s="78" t="str">
        <f t="shared" si="2"/>
        <v/>
      </c>
      <c r="D9" s="186"/>
      <c r="E9" s="186"/>
      <c r="F9" s="187"/>
      <c r="G9" s="180"/>
      <c r="H9" s="180"/>
      <c r="I9" s="180"/>
      <c r="J9" s="178"/>
      <c r="K9" s="218"/>
      <c r="L9" s="178"/>
    </row>
    <row r="10" spans="1:12" ht="63" customHeight="1" x14ac:dyDescent="0.25">
      <c r="A10" s="76" t="str">
        <f t="shared" si="0"/>
        <v/>
      </c>
      <c r="B10" s="77" t="str">
        <f t="shared" si="1"/>
        <v/>
      </c>
      <c r="C10" s="78" t="str">
        <f t="shared" si="2"/>
        <v/>
      </c>
      <c r="D10" s="186"/>
      <c r="E10" s="186"/>
      <c r="F10" s="187"/>
      <c r="G10" s="180"/>
      <c r="H10" s="180"/>
      <c r="I10" s="180"/>
      <c r="J10" s="178"/>
      <c r="K10" s="218"/>
      <c r="L10" s="178"/>
    </row>
    <row r="11" spans="1:12" ht="63" customHeight="1" x14ac:dyDescent="0.25">
      <c r="A11" s="76" t="str">
        <f t="shared" si="0"/>
        <v/>
      </c>
      <c r="B11" s="77" t="str">
        <f t="shared" si="1"/>
        <v/>
      </c>
      <c r="C11" s="78" t="str">
        <f t="shared" si="2"/>
        <v/>
      </c>
      <c r="D11" s="186"/>
      <c r="E11" s="186"/>
      <c r="F11" s="187"/>
      <c r="G11" s="180"/>
      <c r="H11" s="179"/>
      <c r="I11" s="180"/>
      <c r="J11" s="178"/>
      <c r="K11" s="218"/>
      <c r="L11" s="178"/>
    </row>
    <row r="12" spans="1:12" ht="63" customHeight="1" x14ac:dyDescent="0.25">
      <c r="A12" s="76" t="str">
        <f t="shared" si="0"/>
        <v/>
      </c>
      <c r="B12" s="77" t="str">
        <f t="shared" si="1"/>
        <v/>
      </c>
      <c r="C12" s="78" t="str">
        <f t="shared" si="2"/>
        <v/>
      </c>
      <c r="D12" s="186"/>
      <c r="E12" s="186"/>
      <c r="F12" s="187"/>
      <c r="G12" s="180"/>
      <c r="H12" s="180"/>
      <c r="I12" s="180"/>
      <c r="J12" s="178"/>
      <c r="K12" s="218"/>
      <c r="L12" s="178"/>
    </row>
    <row r="13" spans="1:12" ht="63" customHeight="1" x14ac:dyDescent="0.25">
      <c r="A13" s="76" t="str">
        <f t="shared" si="0"/>
        <v/>
      </c>
      <c r="B13" s="77" t="str">
        <f t="shared" si="1"/>
        <v/>
      </c>
      <c r="C13" s="78" t="str">
        <f t="shared" si="2"/>
        <v/>
      </c>
      <c r="D13" s="186"/>
      <c r="E13" s="186"/>
      <c r="F13" s="187"/>
      <c r="G13" s="180"/>
      <c r="H13" s="180"/>
      <c r="I13" s="180"/>
      <c r="J13" s="178"/>
      <c r="K13" s="218"/>
      <c r="L13" s="178"/>
    </row>
    <row r="14" spans="1:12" ht="63" customHeight="1" x14ac:dyDescent="0.25">
      <c r="A14" s="76" t="str">
        <f t="shared" si="0"/>
        <v/>
      </c>
      <c r="B14" s="77" t="str">
        <f t="shared" si="1"/>
        <v/>
      </c>
      <c r="C14" s="78" t="str">
        <f t="shared" si="2"/>
        <v/>
      </c>
      <c r="D14" s="186"/>
      <c r="E14" s="186"/>
      <c r="F14" s="187"/>
      <c r="G14" s="180"/>
      <c r="H14" s="180"/>
      <c r="I14" s="180"/>
      <c r="J14" s="178"/>
      <c r="K14" s="218"/>
      <c r="L14" s="178"/>
    </row>
    <row r="15" spans="1:12" ht="63" customHeight="1" x14ac:dyDescent="0.25">
      <c r="A15" s="76" t="str">
        <f t="shared" si="0"/>
        <v/>
      </c>
      <c r="B15" s="77" t="str">
        <f t="shared" si="1"/>
        <v/>
      </c>
      <c r="C15" s="78" t="str">
        <f t="shared" si="2"/>
        <v/>
      </c>
      <c r="D15" s="186"/>
      <c r="E15" s="186"/>
      <c r="F15" s="187"/>
      <c r="G15" s="180"/>
      <c r="H15" s="180"/>
      <c r="I15" s="180"/>
      <c r="J15" s="178"/>
      <c r="K15" s="218"/>
      <c r="L15" s="178"/>
    </row>
    <row r="16" spans="1:12" ht="63" customHeight="1" x14ac:dyDescent="0.25">
      <c r="A16" s="76" t="str">
        <f t="shared" si="0"/>
        <v/>
      </c>
      <c r="B16" s="77" t="str">
        <f t="shared" si="1"/>
        <v/>
      </c>
      <c r="C16" s="78" t="str">
        <f t="shared" si="2"/>
        <v/>
      </c>
      <c r="D16" s="186"/>
      <c r="E16" s="186"/>
      <c r="F16" s="187"/>
      <c r="G16" s="180"/>
      <c r="H16" s="180"/>
      <c r="I16" s="180"/>
      <c r="J16" s="178"/>
      <c r="K16" s="218"/>
      <c r="L16" s="178"/>
    </row>
    <row r="17" spans="1:12" ht="63" customHeight="1" x14ac:dyDescent="0.25">
      <c r="A17" s="76" t="str">
        <f t="shared" si="0"/>
        <v/>
      </c>
      <c r="B17" s="77" t="str">
        <f t="shared" si="1"/>
        <v/>
      </c>
      <c r="C17" s="78" t="str">
        <f t="shared" si="2"/>
        <v/>
      </c>
      <c r="D17" s="186"/>
      <c r="E17" s="186"/>
      <c r="F17" s="187"/>
      <c r="G17" s="180"/>
      <c r="H17" s="180"/>
      <c r="I17" s="180"/>
      <c r="J17" s="178"/>
      <c r="K17" s="218"/>
      <c r="L17" s="178"/>
    </row>
    <row r="18" spans="1:12" ht="63" customHeight="1" x14ac:dyDescent="0.25">
      <c r="A18" s="76" t="str">
        <f t="shared" si="0"/>
        <v/>
      </c>
      <c r="B18" s="77" t="str">
        <f t="shared" si="1"/>
        <v/>
      </c>
      <c r="C18" s="78" t="str">
        <f t="shared" si="2"/>
        <v/>
      </c>
      <c r="D18" s="186"/>
      <c r="E18" s="186"/>
      <c r="F18" s="187"/>
      <c r="G18" s="180"/>
      <c r="H18" s="180"/>
      <c r="I18" s="180"/>
      <c r="J18" s="178"/>
      <c r="K18" s="218"/>
      <c r="L18" s="178"/>
    </row>
    <row r="19" spans="1:12" ht="63" customHeight="1" x14ac:dyDescent="0.25">
      <c r="A19" s="76" t="str">
        <f t="shared" si="0"/>
        <v/>
      </c>
      <c r="B19" s="77" t="str">
        <f t="shared" si="1"/>
        <v/>
      </c>
      <c r="C19" s="78" t="str">
        <f t="shared" si="2"/>
        <v/>
      </c>
      <c r="D19" s="186"/>
      <c r="E19" s="186"/>
      <c r="F19" s="187"/>
      <c r="G19" s="180"/>
      <c r="H19" s="180"/>
      <c r="I19" s="180"/>
      <c r="J19" s="178"/>
      <c r="K19" s="218"/>
      <c r="L19" s="178"/>
    </row>
    <row r="20" spans="1:12" ht="63" customHeight="1" x14ac:dyDescent="0.25">
      <c r="A20" s="76" t="str">
        <f t="shared" si="0"/>
        <v/>
      </c>
      <c r="B20" s="77" t="str">
        <f t="shared" si="1"/>
        <v/>
      </c>
      <c r="C20" s="78" t="str">
        <f t="shared" si="2"/>
        <v/>
      </c>
      <c r="D20" s="186"/>
      <c r="E20" s="186"/>
      <c r="F20" s="187"/>
      <c r="G20" s="180"/>
      <c r="H20" s="180"/>
      <c r="I20" s="180"/>
      <c r="J20" s="178"/>
      <c r="K20" s="218"/>
      <c r="L20" s="178"/>
    </row>
    <row r="21" spans="1:12" ht="63" customHeight="1" x14ac:dyDescent="0.25">
      <c r="A21" s="76" t="str">
        <f t="shared" si="0"/>
        <v/>
      </c>
      <c r="B21" s="77" t="str">
        <f t="shared" si="1"/>
        <v/>
      </c>
      <c r="C21" s="78" t="str">
        <f t="shared" si="2"/>
        <v/>
      </c>
      <c r="D21" s="186"/>
      <c r="E21" s="186"/>
      <c r="F21" s="187"/>
      <c r="G21" s="181"/>
      <c r="H21" s="181"/>
      <c r="I21" s="180"/>
      <c r="J21" s="178"/>
      <c r="K21" s="218"/>
      <c r="L21" s="179"/>
    </row>
    <row r="22" spans="1:12" ht="63" customHeight="1" x14ac:dyDescent="0.25">
      <c r="A22" s="76" t="str">
        <f t="shared" si="0"/>
        <v/>
      </c>
      <c r="B22" s="77" t="str">
        <f t="shared" si="1"/>
        <v/>
      </c>
      <c r="C22" s="78" t="str">
        <f t="shared" si="2"/>
        <v/>
      </c>
      <c r="D22" s="186"/>
      <c r="E22" s="186"/>
      <c r="F22" s="187"/>
      <c r="G22" s="181"/>
      <c r="H22" s="181"/>
      <c r="I22" s="180"/>
      <c r="J22" s="178"/>
      <c r="K22" s="218"/>
      <c r="L22" s="178"/>
    </row>
    <row r="23" spans="1:12" ht="63" customHeight="1" x14ac:dyDescent="0.25">
      <c r="A23" s="76" t="str">
        <f t="shared" si="0"/>
        <v/>
      </c>
      <c r="B23" s="77" t="str">
        <f t="shared" si="1"/>
        <v/>
      </c>
      <c r="C23" s="78" t="str">
        <f t="shared" si="2"/>
        <v/>
      </c>
      <c r="D23" s="186"/>
      <c r="E23" s="186"/>
      <c r="F23" s="187"/>
      <c r="G23" s="181"/>
      <c r="H23" s="181"/>
      <c r="I23" s="180"/>
      <c r="J23" s="178"/>
      <c r="K23" s="218"/>
      <c r="L23" s="178"/>
    </row>
    <row r="24" spans="1:12" ht="63" customHeight="1" x14ac:dyDescent="0.25">
      <c r="A24" s="76" t="str">
        <f t="shared" si="0"/>
        <v/>
      </c>
      <c r="B24" s="77" t="str">
        <f t="shared" si="1"/>
        <v/>
      </c>
      <c r="C24" s="78" t="str">
        <f t="shared" si="2"/>
        <v/>
      </c>
      <c r="D24" s="186"/>
      <c r="E24" s="186"/>
      <c r="F24" s="187"/>
      <c r="G24" s="190"/>
      <c r="H24" s="181"/>
      <c r="I24" s="180"/>
      <c r="J24" s="178"/>
      <c r="K24" s="218"/>
      <c r="L24" s="178"/>
    </row>
    <row r="25" spans="1:12" ht="63" customHeight="1" x14ac:dyDescent="0.25">
      <c r="A25" s="76" t="str">
        <f t="shared" si="0"/>
        <v/>
      </c>
      <c r="B25" s="77" t="str">
        <f t="shared" si="1"/>
        <v/>
      </c>
      <c r="C25" s="78" t="str">
        <f t="shared" si="2"/>
        <v/>
      </c>
      <c r="D25" s="186"/>
      <c r="E25" s="186"/>
      <c r="F25" s="187"/>
      <c r="G25" s="181"/>
      <c r="H25" s="181"/>
      <c r="I25" s="180"/>
      <c r="J25" s="178"/>
      <c r="K25" s="218"/>
      <c r="L25" s="178"/>
    </row>
    <row r="26" spans="1:12" ht="63" customHeight="1" x14ac:dyDescent="0.25">
      <c r="A26" s="76" t="str">
        <f t="shared" si="0"/>
        <v/>
      </c>
      <c r="B26" s="77" t="str">
        <f t="shared" si="1"/>
        <v/>
      </c>
      <c r="C26" s="78" t="str">
        <f t="shared" si="2"/>
        <v/>
      </c>
      <c r="D26" s="186"/>
      <c r="E26" s="186"/>
      <c r="F26" s="187"/>
      <c r="G26" s="181"/>
      <c r="H26" s="181"/>
      <c r="I26" s="180"/>
      <c r="J26" s="178"/>
      <c r="K26" s="218"/>
      <c r="L26" s="178"/>
    </row>
    <row r="27" spans="1:12" ht="63" customHeight="1" x14ac:dyDescent="0.25">
      <c r="A27" s="76" t="str">
        <f t="shared" si="0"/>
        <v/>
      </c>
      <c r="B27" s="77" t="str">
        <f t="shared" si="1"/>
        <v/>
      </c>
      <c r="C27" s="78" t="str">
        <f t="shared" si="2"/>
        <v/>
      </c>
      <c r="D27" s="186"/>
      <c r="E27" s="186"/>
      <c r="F27" s="187"/>
      <c r="G27" s="181"/>
      <c r="H27" s="181"/>
      <c r="I27" s="180"/>
      <c r="J27" s="178"/>
      <c r="K27" s="218"/>
      <c r="L27" s="178"/>
    </row>
    <row r="28" spans="1:12" ht="63" customHeight="1" x14ac:dyDescent="0.25">
      <c r="A28" s="76" t="str">
        <f t="shared" si="0"/>
        <v/>
      </c>
      <c r="B28" s="77" t="str">
        <f t="shared" si="1"/>
        <v/>
      </c>
      <c r="C28" s="78" t="str">
        <f t="shared" si="2"/>
        <v/>
      </c>
      <c r="D28" s="186"/>
      <c r="E28" s="186"/>
      <c r="F28" s="187"/>
      <c r="G28" s="181"/>
      <c r="H28" s="181"/>
      <c r="I28" s="180"/>
      <c r="J28" s="178"/>
      <c r="K28" s="218"/>
      <c r="L28" s="178"/>
    </row>
    <row r="29" spans="1:12" ht="63" customHeight="1" x14ac:dyDescent="0.25">
      <c r="A29" s="76" t="str">
        <f t="shared" si="0"/>
        <v/>
      </c>
      <c r="B29" s="77" t="str">
        <f t="shared" si="1"/>
        <v/>
      </c>
      <c r="C29" s="78" t="str">
        <f t="shared" si="2"/>
        <v/>
      </c>
      <c r="D29" s="186"/>
      <c r="E29" s="186"/>
      <c r="F29" s="187"/>
      <c r="G29" s="181"/>
      <c r="H29" s="181"/>
      <c r="I29" s="180"/>
      <c r="J29" s="178"/>
      <c r="K29" s="218"/>
      <c r="L29" s="178"/>
    </row>
    <row r="30" spans="1:12" ht="63" customHeight="1" x14ac:dyDescent="0.25">
      <c r="A30" s="76" t="str">
        <f t="shared" si="0"/>
        <v/>
      </c>
      <c r="B30" s="77" t="str">
        <f t="shared" si="1"/>
        <v/>
      </c>
      <c r="C30" s="78" t="str">
        <f t="shared" si="2"/>
        <v/>
      </c>
      <c r="D30" s="186"/>
      <c r="E30" s="186"/>
      <c r="F30" s="187"/>
      <c r="G30" s="181"/>
      <c r="H30" s="181"/>
      <c r="I30" s="180"/>
      <c r="J30" s="178"/>
      <c r="K30" s="218"/>
      <c r="L30" s="178"/>
    </row>
    <row r="31" spans="1:12" ht="63" customHeight="1" x14ac:dyDescent="0.25">
      <c r="A31" s="76" t="str">
        <f t="shared" si="0"/>
        <v/>
      </c>
      <c r="B31" s="77" t="str">
        <f t="shared" si="1"/>
        <v/>
      </c>
      <c r="C31" s="78" t="str">
        <f t="shared" si="2"/>
        <v/>
      </c>
      <c r="D31" s="186"/>
      <c r="E31" s="186"/>
      <c r="F31" s="187"/>
      <c r="G31" s="181"/>
      <c r="H31" s="181"/>
      <c r="I31" s="180"/>
      <c r="J31" s="178"/>
      <c r="K31" s="218"/>
      <c r="L31" s="178"/>
    </row>
    <row r="32" spans="1:12" ht="63" customHeight="1" x14ac:dyDescent="0.25">
      <c r="A32" s="76" t="str">
        <f t="shared" si="0"/>
        <v/>
      </c>
      <c r="B32" s="77" t="str">
        <f t="shared" si="1"/>
        <v/>
      </c>
      <c r="C32" s="78" t="str">
        <f t="shared" si="2"/>
        <v/>
      </c>
      <c r="D32" s="186"/>
      <c r="E32" s="186"/>
      <c r="F32" s="187"/>
      <c r="G32" s="181"/>
      <c r="H32" s="181"/>
      <c r="I32" s="180"/>
      <c r="J32" s="178"/>
      <c r="K32" s="218"/>
      <c r="L32" s="178"/>
    </row>
    <row r="33" spans="1:12" ht="63" customHeight="1" x14ac:dyDescent="0.25">
      <c r="A33" s="76" t="str">
        <f t="shared" si="0"/>
        <v/>
      </c>
      <c r="B33" s="77" t="str">
        <f t="shared" si="1"/>
        <v/>
      </c>
      <c r="C33" s="78" t="str">
        <f t="shared" si="2"/>
        <v/>
      </c>
      <c r="D33" s="186"/>
      <c r="E33" s="186"/>
      <c r="F33" s="187"/>
      <c r="G33" s="181"/>
      <c r="H33" s="181"/>
      <c r="I33" s="180"/>
      <c r="J33" s="178"/>
      <c r="K33" s="218"/>
      <c r="L33" s="178"/>
    </row>
    <row r="34" spans="1:12" ht="63" customHeight="1" x14ac:dyDescent="0.25">
      <c r="A34" s="76" t="str">
        <f t="shared" si="0"/>
        <v/>
      </c>
      <c r="B34" s="77" t="str">
        <f t="shared" si="1"/>
        <v/>
      </c>
      <c r="C34" s="78" t="str">
        <f t="shared" si="2"/>
        <v/>
      </c>
      <c r="D34" s="186"/>
      <c r="E34" s="186"/>
      <c r="F34" s="187"/>
      <c r="G34" s="181"/>
      <c r="H34" s="181"/>
      <c r="I34" s="180"/>
      <c r="J34" s="178"/>
      <c r="K34" s="218"/>
      <c r="L34" s="178"/>
    </row>
    <row r="35" spans="1:12" ht="63" customHeight="1" x14ac:dyDescent="0.25">
      <c r="A35" s="76" t="str">
        <f t="shared" si="0"/>
        <v/>
      </c>
      <c r="B35" s="77" t="str">
        <f t="shared" si="1"/>
        <v/>
      </c>
      <c r="C35" s="78" t="str">
        <f t="shared" si="2"/>
        <v/>
      </c>
      <c r="D35" s="186"/>
      <c r="E35" s="186"/>
      <c r="F35" s="187"/>
      <c r="G35" s="181"/>
      <c r="H35" s="181"/>
      <c r="I35" s="180"/>
      <c r="J35" s="178"/>
      <c r="K35" s="218"/>
      <c r="L35" s="178"/>
    </row>
    <row r="36" spans="1:12" ht="63" customHeight="1" x14ac:dyDescent="0.25">
      <c r="A36" s="76" t="str">
        <f t="shared" si="0"/>
        <v/>
      </c>
      <c r="B36" s="77" t="str">
        <f t="shared" si="1"/>
        <v/>
      </c>
      <c r="C36" s="78" t="str">
        <f t="shared" si="2"/>
        <v/>
      </c>
      <c r="D36" s="186"/>
      <c r="E36" s="186"/>
      <c r="F36" s="187"/>
      <c r="G36" s="181"/>
      <c r="H36" s="181"/>
      <c r="I36" s="180"/>
      <c r="J36" s="178"/>
      <c r="K36" s="218"/>
      <c r="L36" s="178"/>
    </row>
    <row r="37" spans="1:12" ht="63" customHeight="1" x14ac:dyDescent="0.25">
      <c r="A37" s="76" t="str">
        <f t="shared" si="0"/>
        <v/>
      </c>
      <c r="B37" s="77" t="str">
        <f t="shared" si="1"/>
        <v/>
      </c>
      <c r="C37" s="78" t="str">
        <f t="shared" si="2"/>
        <v/>
      </c>
      <c r="D37" s="186"/>
      <c r="E37" s="186"/>
      <c r="F37" s="187"/>
      <c r="G37" s="181"/>
      <c r="H37" s="181"/>
      <c r="I37" s="180"/>
      <c r="J37" s="178"/>
      <c r="K37" s="218"/>
      <c r="L37" s="178"/>
    </row>
    <row r="38" spans="1:12" ht="63" customHeight="1" x14ac:dyDescent="0.25">
      <c r="A38" s="76" t="str">
        <f t="shared" si="0"/>
        <v/>
      </c>
      <c r="B38" s="77" t="str">
        <f t="shared" si="1"/>
        <v/>
      </c>
      <c r="C38" s="78" t="str">
        <f t="shared" si="2"/>
        <v/>
      </c>
      <c r="D38" s="186"/>
      <c r="E38" s="186"/>
      <c r="F38" s="187"/>
      <c r="G38" s="181"/>
      <c r="H38" s="181"/>
      <c r="I38" s="180"/>
      <c r="J38" s="178"/>
      <c r="K38" s="218"/>
      <c r="L38" s="178"/>
    </row>
    <row r="39" spans="1:12" ht="63" customHeight="1" x14ac:dyDescent="0.25">
      <c r="A39" s="76" t="str">
        <f t="shared" si="0"/>
        <v/>
      </c>
      <c r="B39" s="77" t="str">
        <f t="shared" si="1"/>
        <v/>
      </c>
      <c r="C39" s="78" t="str">
        <f t="shared" si="2"/>
        <v/>
      </c>
      <c r="D39" s="186"/>
      <c r="E39" s="186"/>
      <c r="F39" s="187"/>
      <c r="G39" s="181"/>
      <c r="H39" s="181"/>
      <c r="I39" s="180"/>
      <c r="J39" s="178"/>
      <c r="K39" s="218"/>
      <c r="L39" s="178"/>
    </row>
    <row r="40" spans="1:12" ht="63" customHeight="1" x14ac:dyDescent="0.25">
      <c r="A40" s="76" t="str">
        <f t="shared" si="0"/>
        <v/>
      </c>
      <c r="B40" s="77" t="str">
        <f t="shared" si="1"/>
        <v/>
      </c>
      <c r="C40" s="78" t="str">
        <f t="shared" si="2"/>
        <v/>
      </c>
      <c r="D40" s="186"/>
      <c r="E40" s="186"/>
      <c r="F40" s="187"/>
      <c r="G40" s="181"/>
      <c r="H40" s="181"/>
      <c r="I40" s="180"/>
      <c r="J40" s="178"/>
      <c r="K40" s="218"/>
      <c r="L40" s="178"/>
    </row>
    <row r="41" spans="1:12" ht="63" customHeight="1" x14ac:dyDescent="0.25">
      <c r="A41" s="76" t="str">
        <f t="shared" si="0"/>
        <v/>
      </c>
      <c r="B41" s="77" t="str">
        <f t="shared" si="1"/>
        <v/>
      </c>
      <c r="C41" s="78" t="str">
        <f t="shared" si="2"/>
        <v/>
      </c>
      <c r="D41" s="186"/>
      <c r="E41" s="186"/>
      <c r="F41" s="187"/>
      <c r="G41" s="181"/>
      <c r="H41" s="181"/>
      <c r="I41" s="180"/>
      <c r="J41" s="178"/>
      <c r="K41" s="218"/>
      <c r="L41" s="178"/>
    </row>
    <row r="42" spans="1:12" ht="63" customHeight="1" x14ac:dyDescent="0.25">
      <c r="A42" s="76" t="str">
        <f t="shared" si="0"/>
        <v/>
      </c>
      <c r="B42" s="77" t="str">
        <f t="shared" si="1"/>
        <v/>
      </c>
      <c r="C42" s="78" t="str">
        <f t="shared" si="2"/>
        <v/>
      </c>
      <c r="D42" s="186"/>
      <c r="E42" s="186"/>
      <c r="F42" s="187"/>
      <c r="G42" s="181"/>
      <c r="H42" s="181"/>
      <c r="I42" s="180"/>
      <c r="J42" s="178"/>
      <c r="K42" s="218"/>
      <c r="L42" s="178"/>
    </row>
    <row r="43" spans="1:12" ht="63" customHeight="1" x14ac:dyDescent="0.25">
      <c r="A43" s="76" t="str">
        <f t="shared" si="0"/>
        <v/>
      </c>
      <c r="B43" s="77" t="str">
        <f t="shared" si="1"/>
        <v/>
      </c>
      <c r="C43" s="78" t="str">
        <f t="shared" si="2"/>
        <v/>
      </c>
      <c r="D43" s="186"/>
      <c r="E43" s="186"/>
      <c r="F43" s="187"/>
      <c r="G43" s="181"/>
      <c r="H43" s="181"/>
      <c r="I43" s="180"/>
      <c r="J43" s="178"/>
      <c r="K43" s="218"/>
      <c r="L43" s="178"/>
    </row>
    <row r="44" spans="1:12" ht="63" customHeight="1" x14ac:dyDescent="0.25">
      <c r="A44" s="76" t="str">
        <f t="shared" si="0"/>
        <v/>
      </c>
      <c r="B44" s="77" t="str">
        <f t="shared" si="1"/>
        <v/>
      </c>
      <c r="C44" s="78" t="str">
        <f t="shared" si="2"/>
        <v/>
      </c>
      <c r="D44" s="186"/>
      <c r="E44" s="186"/>
      <c r="F44" s="187"/>
      <c r="G44" s="181"/>
      <c r="H44" s="181"/>
      <c r="I44" s="180"/>
      <c r="J44" s="178"/>
      <c r="K44" s="218"/>
      <c r="L44" s="178"/>
    </row>
    <row r="45" spans="1:12" ht="63" customHeight="1" x14ac:dyDescent="0.25">
      <c r="A45" s="76" t="str">
        <f t="shared" si="0"/>
        <v/>
      </c>
      <c r="B45" s="77" t="str">
        <f t="shared" si="1"/>
        <v/>
      </c>
      <c r="C45" s="78" t="str">
        <f t="shared" si="2"/>
        <v/>
      </c>
      <c r="D45" s="186"/>
      <c r="E45" s="186"/>
      <c r="F45" s="187"/>
      <c r="G45" s="181"/>
      <c r="H45" s="181"/>
      <c r="I45" s="180"/>
      <c r="J45" s="178"/>
      <c r="K45" s="218"/>
      <c r="L45" s="178"/>
    </row>
    <row r="46" spans="1:12" ht="63" customHeight="1" x14ac:dyDescent="0.25">
      <c r="A46" s="76" t="str">
        <f t="shared" si="0"/>
        <v/>
      </c>
      <c r="B46" s="77" t="str">
        <f t="shared" si="1"/>
        <v/>
      </c>
      <c r="C46" s="78" t="str">
        <f t="shared" si="2"/>
        <v/>
      </c>
      <c r="D46" s="186"/>
      <c r="E46" s="186"/>
      <c r="F46" s="187"/>
      <c r="G46" s="181"/>
      <c r="H46" s="181"/>
      <c r="I46" s="180"/>
      <c r="J46" s="178"/>
      <c r="K46" s="218"/>
      <c r="L46" s="178"/>
    </row>
    <row r="47" spans="1:12" ht="63" customHeight="1" x14ac:dyDescent="0.25">
      <c r="A47" s="76" t="str">
        <f t="shared" si="0"/>
        <v/>
      </c>
      <c r="B47" s="77" t="str">
        <f t="shared" si="1"/>
        <v/>
      </c>
      <c r="C47" s="78" t="str">
        <f t="shared" si="2"/>
        <v/>
      </c>
      <c r="D47" s="186"/>
      <c r="E47" s="186"/>
      <c r="F47" s="187"/>
      <c r="G47" s="181"/>
      <c r="H47" s="181"/>
      <c r="I47" s="180"/>
      <c r="J47" s="178"/>
      <c r="K47" s="218"/>
      <c r="L47" s="178"/>
    </row>
    <row r="48" spans="1:12" ht="63" customHeight="1" x14ac:dyDescent="0.25">
      <c r="A48" s="76" t="str">
        <f t="shared" si="0"/>
        <v/>
      </c>
      <c r="B48" s="77" t="str">
        <f t="shared" si="1"/>
        <v/>
      </c>
      <c r="C48" s="78" t="str">
        <f t="shared" si="2"/>
        <v/>
      </c>
      <c r="D48" s="186"/>
      <c r="E48" s="186"/>
      <c r="F48" s="187"/>
      <c r="G48" s="181"/>
      <c r="H48" s="181"/>
      <c r="I48" s="180"/>
      <c r="J48" s="178"/>
      <c r="K48" s="218"/>
      <c r="L48" s="178"/>
    </row>
    <row r="49" spans="1:12" ht="63" customHeight="1" x14ac:dyDescent="0.25">
      <c r="A49" s="76" t="str">
        <f t="shared" si="0"/>
        <v/>
      </c>
      <c r="B49" s="77" t="str">
        <f t="shared" si="1"/>
        <v/>
      </c>
      <c r="C49" s="78" t="str">
        <f t="shared" si="2"/>
        <v/>
      </c>
      <c r="D49" s="186"/>
      <c r="E49" s="186"/>
      <c r="F49" s="187"/>
      <c r="G49" s="181"/>
      <c r="H49" s="181"/>
      <c r="I49" s="180"/>
      <c r="J49" s="178"/>
      <c r="K49" s="218"/>
      <c r="L49" s="178"/>
    </row>
    <row r="50" spans="1:12" ht="63" customHeight="1" x14ac:dyDescent="0.25">
      <c r="A50" s="76" t="str">
        <f t="shared" si="0"/>
        <v/>
      </c>
      <c r="B50" s="77" t="str">
        <f t="shared" si="1"/>
        <v/>
      </c>
      <c r="C50" s="78" t="str">
        <f t="shared" si="2"/>
        <v/>
      </c>
      <c r="D50" s="186"/>
      <c r="E50" s="186"/>
      <c r="F50" s="187"/>
      <c r="G50" s="181"/>
      <c r="H50" s="181"/>
      <c r="I50" s="180"/>
      <c r="J50" s="178"/>
      <c r="K50" s="218"/>
      <c r="L50" s="178"/>
    </row>
  </sheetData>
  <sheetProtection password="CC74" sheet="1" objects="1" scenarios="1" insertHyperlinks="0"/>
  <mergeCells count="4">
    <mergeCell ref="G1:G3"/>
    <mergeCell ref="H1:J1"/>
    <mergeCell ref="H2:L3"/>
    <mergeCell ref="A3:D3"/>
  </mergeCells>
  <conditionalFormatting sqref="G19:H19 J10:J50">
    <cfRule type="cellIs" dxfId="81" priority="2" operator="equal">
      <formula>0</formula>
    </cfRule>
  </conditionalFormatting>
  <conditionalFormatting sqref="E3:F3">
    <cfRule type="expression" dxfId="80" priority="1">
      <formula>$A$3="?"</formula>
    </cfRule>
  </conditionalFormatting>
  <dataValidations count="4">
    <dataValidation type="list" errorStyle="warning" allowBlank="1" showInputMessage="1" showErrorMessage="1" sqref="K5:K50" xr:uid="{00000000-0002-0000-2600-000000000000}">
      <formula1>data_pub</formula1>
    </dataValidation>
    <dataValidation type="list" allowBlank="1" showInputMessage="1" showErrorMessage="1" sqref="F5:F50" xr:uid="{00000000-0002-0000-2600-000001000000}">
      <formula1>Autori</formula1>
    </dataValidation>
    <dataValidation type="list" allowBlank="1" showInputMessage="1" showErrorMessage="1" sqref="D5:D50" xr:uid="{00000000-0002-0000-2600-000002000000}">
      <formula1>cunuszd</formula1>
    </dataValidation>
    <dataValidation type="list" allowBlank="1" showInputMessage="1" showErrorMessage="1" sqref="E5:E50" xr:uid="{00000000-0002-0000-2600-000003000000}">
      <formula1>cunusze</formula1>
    </dataValidation>
  </dataValidation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N552"/>
  <sheetViews>
    <sheetView workbookViewId="0">
      <selection activeCell="C5" sqref="C5"/>
    </sheetView>
  </sheetViews>
  <sheetFormatPr defaultRowHeight="15" x14ac:dyDescent="0.25"/>
  <cols>
    <col min="1" max="1" width="49.5703125" bestFit="1" customWidth="1"/>
    <col min="2" max="2" width="71.28515625" bestFit="1" customWidth="1"/>
    <col min="3" max="3" width="50.85546875" bestFit="1" customWidth="1"/>
    <col min="5" max="5" width="16.140625" bestFit="1" customWidth="1"/>
    <col min="6" max="6" width="49.5703125" style="6" bestFit="1" customWidth="1"/>
    <col min="7" max="7" width="95" style="6" bestFit="1" customWidth="1"/>
    <col min="8" max="8" width="102.28515625" bestFit="1" customWidth="1"/>
    <col min="11" max="11" width="35.7109375" bestFit="1" customWidth="1"/>
    <col min="12" max="12" width="28" bestFit="1" customWidth="1"/>
    <col min="13" max="13" width="4.7109375" bestFit="1" customWidth="1"/>
    <col min="15" max="15" width="102.7109375" bestFit="1" customWidth="1"/>
    <col min="17" max="18" width="50.85546875" bestFit="1" customWidth="1"/>
    <col min="19" max="19" width="35.7109375" bestFit="1" customWidth="1"/>
    <col min="20" max="20" width="14.5703125" bestFit="1" customWidth="1"/>
    <col min="21" max="21" width="22" bestFit="1" customWidth="1"/>
    <col min="22" max="22" width="13.85546875" bestFit="1" customWidth="1"/>
    <col min="30" max="30" width="73.85546875" bestFit="1" customWidth="1"/>
    <col min="31" max="31" width="17.28515625" bestFit="1" customWidth="1"/>
    <col min="32" max="32" width="82.85546875" bestFit="1" customWidth="1"/>
    <col min="33" max="33" width="35.85546875" bestFit="1" customWidth="1"/>
    <col min="34" max="34" width="28.85546875" bestFit="1" customWidth="1"/>
    <col min="38" max="38" width="70.140625" bestFit="1" customWidth="1"/>
    <col min="39" max="39" width="2.7109375" customWidth="1"/>
    <col min="40" max="40" width="54.140625" bestFit="1" customWidth="1"/>
    <col min="41" max="41" width="24.5703125" bestFit="1" customWidth="1"/>
    <col min="43" max="43" width="3.5703125" customWidth="1"/>
    <col min="44" max="44" width="41.7109375" bestFit="1" customWidth="1"/>
    <col min="47" max="47" width="3.140625" customWidth="1"/>
    <col min="48" max="48" width="50.5703125" bestFit="1" customWidth="1"/>
    <col min="49" max="49" width="24.5703125" bestFit="1" customWidth="1"/>
    <col min="51" max="51" width="3" customWidth="1"/>
    <col min="52" max="52" width="52.28515625" bestFit="1" customWidth="1"/>
    <col min="55" max="55" width="3.42578125" customWidth="1"/>
    <col min="56" max="56" width="35.42578125" bestFit="1" customWidth="1"/>
    <col min="59" max="59" width="3.7109375" customWidth="1"/>
    <col min="60" max="60" width="39.7109375" bestFit="1" customWidth="1"/>
    <col min="63" max="63" width="3" customWidth="1"/>
    <col min="64" max="64" width="53.85546875" bestFit="1" customWidth="1"/>
    <col min="67" max="67" width="3.42578125" customWidth="1"/>
    <col min="68" max="68" width="56.42578125" bestFit="1" customWidth="1"/>
    <col min="71" max="71" width="3.28515625" customWidth="1"/>
    <col min="72" max="72" width="47.85546875" bestFit="1" customWidth="1"/>
    <col min="75" max="75" width="3.42578125" customWidth="1"/>
    <col min="76" max="76" width="49.5703125" bestFit="1" customWidth="1"/>
    <col min="79" max="79" width="4" customWidth="1"/>
    <col min="80" max="80" width="64.42578125" bestFit="1" customWidth="1"/>
    <col min="83" max="83" width="3.42578125" customWidth="1"/>
    <col min="84" max="84" width="60.7109375" bestFit="1" customWidth="1"/>
    <col min="87" max="87" width="3.28515625" customWidth="1"/>
    <col min="88" max="88" width="69.42578125" bestFit="1" customWidth="1"/>
    <col min="91" max="91" width="3.5703125" customWidth="1"/>
    <col min="92" max="92" width="65.7109375" bestFit="1" customWidth="1"/>
    <col min="95" max="95" width="3.140625" customWidth="1"/>
    <col min="96" max="96" width="70.140625" bestFit="1" customWidth="1"/>
    <col min="99" max="99" width="3.7109375" customWidth="1"/>
    <col min="100" max="100" width="66.42578125" bestFit="1" customWidth="1"/>
    <col min="103" max="103" width="3.28515625" customWidth="1"/>
    <col min="104" max="104" width="65.28515625" bestFit="1" customWidth="1"/>
    <col min="107" max="107" width="4.140625" customWidth="1"/>
    <col min="108" max="108" width="67.5703125" bestFit="1" customWidth="1"/>
    <col min="111" max="111" width="3.140625" customWidth="1"/>
    <col min="112" max="112" width="50.140625" bestFit="1" customWidth="1"/>
    <col min="115" max="115" width="3.42578125" customWidth="1"/>
    <col min="116" max="116" width="46.5703125" bestFit="1" customWidth="1"/>
  </cols>
  <sheetData>
    <row r="1" spans="1:118" x14ac:dyDescent="0.25">
      <c r="A1" t="s">
        <v>46</v>
      </c>
      <c r="B1" t="s">
        <v>79</v>
      </c>
      <c r="C1" t="s">
        <v>46</v>
      </c>
      <c r="D1" t="s">
        <v>2730</v>
      </c>
      <c r="E1" t="s">
        <v>2731</v>
      </c>
      <c r="F1" s="6" t="s">
        <v>47</v>
      </c>
      <c r="G1" s="3" t="s">
        <v>80</v>
      </c>
      <c r="H1" s="15" t="str">
        <f>CONCATENATE(F1,"/ ",G1)</f>
        <v>Arhitectură București/ Arhitectură</v>
      </c>
      <c r="I1" t="s">
        <v>552</v>
      </c>
      <c r="K1" s="232" t="s">
        <v>159</v>
      </c>
      <c r="L1" s="233" t="s">
        <v>592</v>
      </c>
      <c r="M1" s="2" t="s">
        <v>158</v>
      </c>
      <c r="N1" s="20" t="s">
        <v>1574</v>
      </c>
      <c r="O1" s="231" t="s">
        <v>557</v>
      </c>
      <c r="Q1" t="s">
        <v>586</v>
      </c>
      <c r="R1" t="s">
        <v>587</v>
      </c>
      <c r="S1" t="s">
        <v>596</v>
      </c>
      <c r="T1" t="s">
        <v>594</v>
      </c>
      <c r="U1" t="s">
        <v>595</v>
      </c>
      <c r="V1" t="s">
        <v>1250</v>
      </c>
      <c r="AD1" s="20" t="s">
        <v>2673</v>
      </c>
      <c r="AE1" s="220" t="s">
        <v>2674</v>
      </c>
      <c r="AF1" s="220" t="s">
        <v>2708</v>
      </c>
      <c r="AG1" s="221" t="s">
        <v>159</v>
      </c>
      <c r="AH1" s="222" t="s">
        <v>592</v>
      </c>
      <c r="AI1" s="221" t="s">
        <v>158</v>
      </c>
      <c r="AL1" s="239" t="s">
        <v>2709</v>
      </c>
      <c r="AN1" s="240" t="s">
        <v>2710</v>
      </c>
      <c r="AR1" s="240" t="s">
        <v>2711</v>
      </c>
      <c r="AV1" s="240" t="s">
        <v>2712</v>
      </c>
      <c r="AZ1" s="240" t="s">
        <v>3047</v>
      </c>
      <c r="BD1" s="240" t="s">
        <v>2713</v>
      </c>
      <c r="BH1" s="240" t="s">
        <v>2714</v>
      </c>
      <c r="BL1" s="240" t="s">
        <v>2715</v>
      </c>
      <c r="BP1" s="240" t="s">
        <v>2716</v>
      </c>
      <c r="BT1" s="240" t="s">
        <v>2717</v>
      </c>
      <c r="BX1" s="240" t="s">
        <v>2718</v>
      </c>
      <c r="CB1" s="240" t="s">
        <v>2719</v>
      </c>
      <c r="CF1" s="240" t="s">
        <v>2720</v>
      </c>
      <c r="CJ1" s="240" t="s">
        <v>2724</v>
      </c>
      <c r="CN1" s="240" t="s">
        <v>2725</v>
      </c>
      <c r="CR1" s="240" t="s">
        <v>2726</v>
      </c>
      <c r="CV1" s="240" t="s">
        <v>2727</v>
      </c>
      <c r="CZ1" s="240" t="s">
        <v>2728</v>
      </c>
      <c r="DD1" s="240" t="s">
        <v>2729</v>
      </c>
      <c r="DH1" s="240" t="s">
        <v>2721</v>
      </c>
      <c r="DL1" s="240" t="s">
        <v>2722</v>
      </c>
    </row>
    <row r="2" spans="1:118" x14ac:dyDescent="0.25">
      <c r="A2" t="s">
        <v>47</v>
      </c>
      <c r="B2" s="2" t="s">
        <v>70</v>
      </c>
      <c r="C2" t="s">
        <v>47</v>
      </c>
      <c r="D2" t="s">
        <v>1391</v>
      </c>
      <c r="E2" s="19">
        <v>43374</v>
      </c>
      <c r="F2" s="6" t="s">
        <v>47</v>
      </c>
      <c r="G2" s="4" t="s">
        <v>81</v>
      </c>
      <c r="H2" s="15" t="str">
        <f t="shared" ref="H2:H65" si="0">CONCATENATE(F2,"/ ",G2)</f>
        <v>Arhitectură București/ Arhitectură - limba engleză</v>
      </c>
      <c r="I2" t="s">
        <v>552</v>
      </c>
      <c r="K2" s="234" t="s">
        <v>375</v>
      </c>
      <c r="L2" s="235" t="s">
        <v>1392</v>
      </c>
      <c r="M2" s="35">
        <v>236</v>
      </c>
      <c r="N2">
        <f>LEN(L2)</f>
        <v>21</v>
      </c>
      <c r="O2" s="231" t="s">
        <v>569</v>
      </c>
      <c r="Q2" t="s">
        <v>47</v>
      </c>
      <c r="R2" t="s">
        <v>80</v>
      </c>
      <c r="S2" s="16" t="str">
        <f t="shared" ref="S2:S47" si="1">K2</f>
        <v>ALBEANU GRIGORE</v>
      </c>
      <c r="T2" s="12" t="s">
        <v>941</v>
      </c>
      <c r="U2" s="12" t="s">
        <v>597</v>
      </c>
      <c r="V2" t="s">
        <v>667</v>
      </c>
      <c r="W2" s="34" t="s">
        <v>375</v>
      </c>
      <c r="AC2">
        <v>1</v>
      </c>
      <c r="AD2" t="s">
        <v>2675</v>
      </c>
      <c r="AE2" s="223" t="s">
        <v>2670</v>
      </c>
      <c r="AF2" s="223" t="s">
        <v>2689</v>
      </c>
      <c r="AG2" s="34" t="s">
        <v>549</v>
      </c>
      <c r="AH2" s="257" t="s">
        <v>1631</v>
      </c>
      <c r="AI2" s="219">
        <v>436</v>
      </c>
      <c r="AL2" s="240" t="s">
        <v>2710</v>
      </c>
      <c r="AN2" s="224" t="s">
        <v>549</v>
      </c>
      <c r="AO2" s="225" t="s">
        <v>1631</v>
      </c>
      <c r="AP2" s="228">
        <v>436</v>
      </c>
      <c r="AR2" s="224" t="s">
        <v>401</v>
      </c>
      <c r="AS2" s="225" t="s">
        <v>1394</v>
      </c>
      <c r="AT2" s="228">
        <v>263</v>
      </c>
      <c r="AV2" s="224" t="s">
        <v>458</v>
      </c>
      <c r="AW2" s="225" t="s">
        <v>1406</v>
      </c>
      <c r="AX2" s="228">
        <v>332</v>
      </c>
      <c r="AZ2" s="224" t="s">
        <v>375</v>
      </c>
      <c r="BA2" s="225" t="s">
        <v>1392</v>
      </c>
      <c r="BB2" s="228">
        <v>236</v>
      </c>
      <c r="BD2" s="224" t="s">
        <v>168</v>
      </c>
      <c r="BE2" s="226" t="s">
        <v>1602</v>
      </c>
      <c r="BF2" s="228">
        <v>10</v>
      </c>
      <c r="BH2" s="228" t="s">
        <v>313</v>
      </c>
      <c r="BI2" s="229" t="s">
        <v>1395</v>
      </c>
      <c r="BJ2" s="228">
        <v>168</v>
      </c>
      <c r="BL2" s="228" t="s">
        <v>1927</v>
      </c>
      <c r="BM2" s="229" t="s">
        <v>1957</v>
      </c>
      <c r="BN2" s="228">
        <v>452</v>
      </c>
      <c r="BP2" s="228" t="s">
        <v>335</v>
      </c>
      <c r="BQ2" s="229" t="s">
        <v>1589</v>
      </c>
      <c r="BR2" s="228">
        <v>191</v>
      </c>
      <c r="BT2" s="228" t="s">
        <v>250</v>
      </c>
      <c r="BU2" s="229" t="s">
        <v>1396</v>
      </c>
      <c r="BV2" s="228">
        <v>98</v>
      </c>
      <c r="BX2" s="228" t="s">
        <v>540</v>
      </c>
      <c r="BY2" s="229" t="s">
        <v>1588</v>
      </c>
      <c r="BZ2" s="228">
        <v>419</v>
      </c>
      <c r="CB2" s="228" t="s">
        <v>510</v>
      </c>
      <c r="CC2" s="229" t="s">
        <v>1400</v>
      </c>
      <c r="CD2" s="228">
        <v>386</v>
      </c>
      <c r="CF2" s="228" t="s">
        <v>3001</v>
      </c>
      <c r="CG2" s="273" t="s">
        <v>1401</v>
      </c>
      <c r="CH2" s="228">
        <v>387</v>
      </c>
      <c r="CJ2" s="228" t="s">
        <v>2940</v>
      </c>
      <c r="CK2" s="229" t="s">
        <v>2903</v>
      </c>
      <c r="CL2" s="228">
        <v>563</v>
      </c>
      <c r="CN2" s="228" t="s">
        <v>430</v>
      </c>
      <c r="CO2" s="229" t="s">
        <v>1427</v>
      </c>
      <c r="CP2" s="228">
        <v>301</v>
      </c>
      <c r="CR2" s="228" t="s">
        <v>471</v>
      </c>
      <c r="CS2" s="229" t="s">
        <v>1597</v>
      </c>
      <c r="CT2" s="228">
        <v>346</v>
      </c>
      <c r="CV2" s="228" t="s">
        <v>470</v>
      </c>
      <c r="CW2" s="273" t="s">
        <v>1596</v>
      </c>
      <c r="CX2" s="228">
        <v>345</v>
      </c>
      <c r="CZ2" s="281" t="s">
        <v>192</v>
      </c>
      <c r="DA2" s="229" t="s">
        <v>1393</v>
      </c>
      <c r="DB2" s="281">
        <v>35</v>
      </c>
      <c r="DD2" s="281" t="s">
        <v>226</v>
      </c>
      <c r="DE2" s="229" t="s">
        <v>1676</v>
      </c>
      <c r="DF2" s="281">
        <v>71</v>
      </c>
      <c r="DH2" s="281" t="s">
        <v>360</v>
      </c>
      <c r="DI2" s="229" t="s">
        <v>1419</v>
      </c>
      <c r="DJ2" s="281">
        <v>220</v>
      </c>
      <c r="DL2" s="281" t="s">
        <v>361</v>
      </c>
      <c r="DM2" s="229" t="s">
        <v>1425</v>
      </c>
      <c r="DN2" s="281">
        <v>221</v>
      </c>
    </row>
    <row r="3" spans="1:118" x14ac:dyDescent="0.25">
      <c r="A3" t="s">
        <v>48</v>
      </c>
      <c r="B3" s="2" t="s">
        <v>64</v>
      </c>
      <c r="C3" t="s">
        <v>48</v>
      </c>
      <c r="E3" s="19">
        <v>43405</v>
      </c>
      <c r="F3" s="6" t="s">
        <v>48</v>
      </c>
      <c r="G3" s="7" t="s">
        <v>85</v>
      </c>
      <c r="H3" s="15" t="str">
        <f t="shared" si="0"/>
        <v>Educaţie Fizică şi Sport, București/ Activitati motrice curriculare si extracurriculare</v>
      </c>
      <c r="J3" t="s">
        <v>552</v>
      </c>
      <c r="K3" s="234" t="s">
        <v>192</v>
      </c>
      <c r="L3" s="235" t="s">
        <v>1393</v>
      </c>
      <c r="M3" s="35">
        <v>35</v>
      </c>
      <c r="N3">
        <f t="shared" ref="N3:N48" si="2">LEN(L3)</f>
        <v>17</v>
      </c>
      <c r="O3" s="231" t="s">
        <v>570</v>
      </c>
      <c r="Q3" t="s">
        <v>48</v>
      </c>
      <c r="R3" t="s">
        <v>559</v>
      </c>
      <c r="S3" s="16" t="str">
        <f t="shared" si="1"/>
        <v>ALBU EMANUEL</v>
      </c>
      <c r="T3" s="12" t="s">
        <v>942</v>
      </c>
      <c r="U3" s="12" t="s">
        <v>598</v>
      </c>
      <c r="V3" t="s">
        <v>849</v>
      </c>
      <c r="W3" s="34" t="s">
        <v>192</v>
      </c>
      <c r="AC3">
        <v>1</v>
      </c>
      <c r="AD3" t="s">
        <v>2675</v>
      </c>
      <c r="AE3" s="223" t="s">
        <v>2670</v>
      </c>
      <c r="AF3" s="223" t="s">
        <v>2689</v>
      </c>
      <c r="AG3" s="34" t="s">
        <v>550</v>
      </c>
      <c r="AH3" s="257" t="s">
        <v>1438</v>
      </c>
      <c r="AI3" s="219">
        <v>437</v>
      </c>
      <c r="AL3" s="240" t="s">
        <v>2711</v>
      </c>
      <c r="AN3" s="286" t="s">
        <v>3044</v>
      </c>
      <c r="AO3" s="290" t="s">
        <v>3050</v>
      </c>
      <c r="AP3" s="228">
        <v>580</v>
      </c>
      <c r="AR3" s="224" t="s">
        <v>386</v>
      </c>
      <c r="AS3" s="225" t="s">
        <v>1431</v>
      </c>
      <c r="AT3" s="228">
        <v>248</v>
      </c>
      <c r="AV3" s="281" t="s">
        <v>351</v>
      </c>
      <c r="AW3" s="273" t="s">
        <v>1409</v>
      </c>
      <c r="AX3" s="281">
        <v>210</v>
      </c>
      <c r="AZ3" s="224" t="s">
        <v>2598</v>
      </c>
      <c r="BA3" s="225" t="s">
        <v>2599</v>
      </c>
      <c r="BB3" s="228">
        <v>521</v>
      </c>
      <c r="BD3" s="224" t="s">
        <v>169</v>
      </c>
      <c r="BE3" s="225" t="s">
        <v>1609</v>
      </c>
      <c r="BF3" s="228">
        <v>12</v>
      </c>
      <c r="BH3" s="228" t="s">
        <v>305</v>
      </c>
      <c r="BI3" s="229" t="s">
        <v>1586</v>
      </c>
      <c r="BJ3" s="228">
        <v>160</v>
      </c>
      <c r="BL3" s="228" t="s">
        <v>442</v>
      </c>
      <c r="BM3" s="229" t="s">
        <v>1585</v>
      </c>
      <c r="BN3" s="228">
        <v>313</v>
      </c>
      <c r="BP3" s="228" t="s">
        <v>2602</v>
      </c>
      <c r="BQ3" s="229" t="s">
        <v>2603</v>
      </c>
      <c r="BR3" s="228">
        <v>524</v>
      </c>
      <c r="BT3" s="228" t="s">
        <v>261</v>
      </c>
      <c r="BU3" s="229" t="s">
        <v>1397</v>
      </c>
      <c r="BV3" s="228">
        <v>111</v>
      </c>
      <c r="BX3" s="228" t="s">
        <v>538</v>
      </c>
      <c r="BY3" s="229" t="s">
        <v>1606</v>
      </c>
      <c r="BZ3" s="228">
        <v>417</v>
      </c>
      <c r="CB3" s="228" t="s">
        <v>504</v>
      </c>
      <c r="CC3" s="229" t="s">
        <v>1416</v>
      </c>
      <c r="CD3" s="228">
        <v>380</v>
      </c>
      <c r="CF3" s="228" t="s">
        <v>499</v>
      </c>
      <c r="CG3" s="229" t="s">
        <v>1643</v>
      </c>
      <c r="CH3" s="228">
        <v>375</v>
      </c>
      <c r="CJ3" s="228" t="s">
        <v>428</v>
      </c>
      <c r="CK3" s="273" t="s">
        <v>1433</v>
      </c>
      <c r="CL3" s="228">
        <v>298</v>
      </c>
      <c r="CN3" s="228" t="s">
        <v>2462</v>
      </c>
      <c r="CO3" s="229" t="s">
        <v>2536</v>
      </c>
      <c r="CP3" s="228">
        <v>296</v>
      </c>
      <c r="CR3" s="228" t="s">
        <v>456</v>
      </c>
      <c r="CS3" s="229" t="s">
        <v>1404</v>
      </c>
      <c r="CT3" s="228">
        <v>330</v>
      </c>
      <c r="CV3" s="228" t="s">
        <v>472</v>
      </c>
      <c r="CW3" s="229" t="s">
        <v>1599</v>
      </c>
      <c r="CX3" s="228">
        <v>347</v>
      </c>
      <c r="CZ3" s="281" t="s">
        <v>185</v>
      </c>
      <c r="DA3" s="229" t="s">
        <v>1587</v>
      </c>
      <c r="DB3" s="281">
        <v>28</v>
      </c>
      <c r="DD3" s="230" t="s">
        <v>198</v>
      </c>
      <c r="DE3" s="225" t="s">
        <v>1521</v>
      </c>
      <c r="DF3" s="281">
        <v>42</v>
      </c>
      <c r="DH3" s="281" t="s">
        <v>353</v>
      </c>
      <c r="DI3" s="229" t="s">
        <v>1630</v>
      </c>
      <c r="DJ3" s="281">
        <v>212</v>
      </c>
      <c r="DL3" s="281" t="s">
        <v>362</v>
      </c>
      <c r="DM3" s="229" t="s">
        <v>1625</v>
      </c>
      <c r="DN3" s="281">
        <v>222</v>
      </c>
    </row>
    <row r="4" spans="1:118" ht="15" customHeight="1" x14ac:dyDescent="0.25">
      <c r="A4" t="s">
        <v>49</v>
      </c>
      <c r="B4" s="2" t="s">
        <v>62</v>
      </c>
      <c r="C4" t="s">
        <v>49</v>
      </c>
      <c r="E4" s="19">
        <v>43435</v>
      </c>
      <c r="F4" s="6" t="s">
        <v>48</v>
      </c>
      <c r="G4" s="7" t="s">
        <v>86</v>
      </c>
      <c r="H4" s="15" t="str">
        <f t="shared" si="0"/>
        <v>Educaţie Fizică şi Sport, București/ Educaţie fizică şi antrenament sportiv</v>
      </c>
      <c r="J4" t="s">
        <v>552</v>
      </c>
      <c r="K4" s="234" t="s">
        <v>2427</v>
      </c>
      <c r="L4" s="236" t="s">
        <v>2501</v>
      </c>
      <c r="M4" s="34">
        <v>516</v>
      </c>
      <c r="N4">
        <f t="shared" si="2"/>
        <v>20</v>
      </c>
      <c r="O4" s="231" t="s">
        <v>571</v>
      </c>
      <c r="Q4" t="s">
        <v>49</v>
      </c>
      <c r="R4" t="s">
        <v>560</v>
      </c>
      <c r="S4" s="16" t="str">
        <f t="shared" si="1"/>
        <v>ALECU GHEORGHE</v>
      </c>
      <c r="T4" s="12" t="s">
        <v>943</v>
      </c>
      <c r="U4" s="12" t="s">
        <v>599</v>
      </c>
      <c r="V4" t="s">
        <v>1251</v>
      </c>
      <c r="W4" s="34" t="s">
        <v>401</v>
      </c>
      <c r="AC4">
        <v>1</v>
      </c>
      <c r="AD4" t="s">
        <v>2675</v>
      </c>
      <c r="AE4" s="223" t="s">
        <v>2670</v>
      </c>
      <c r="AF4" s="223" t="s">
        <v>2689</v>
      </c>
      <c r="AG4" s="258" t="s">
        <v>548</v>
      </c>
      <c r="AH4" s="257" t="s">
        <v>1772</v>
      </c>
      <c r="AI4" s="219">
        <v>435</v>
      </c>
      <c r="AL4" s="240" t="s">
        <v>2712</v>
      </c>
      <c r="AN4" s="224" t="s">
        <v>174</v>
      </c>
      <c r="AO4" s="225" t="s">
        <v>1646</v>
      </c>
      <c r="AP4" s="228">
        <v>18</v>
      </c>
      <c r="AR4" s="224" t="s">
        <v>402</v>
      </c>
      <c r="AS4" s="226" t="s">
        <v>1636</v>
      </c>
      <c r="AT4" s="228">
        <v>266</v>
      </c>
      <c r="AV4" s="224" t="s">
        <v>236</v>
      </c>
      <c r="AW4" s="225" t="s">
        <v>1411</v>
      </c>
      <c r="AX4" s="228">
        <v>82</v>
      </c>
      <c r="AZ4" s="224" t="s">
        <v>374</v>
      </c>
      <c r="BA4" s="226" t="s">
        <v>1645</v>
      </c>
      <c r="BB4" s="228">
        <v>235</v>
      </c>
      <c r="BD4" s="224" t="s">
        <v>163</v>
      </c>
      <c r="BE4" s="225" t="s">
        <v>1414</v>
      </c>
      <c r="BF4" s="228">
        <v>5</v>
      </c>
      <c r="BH4" s="228" t="s">
        <v>310</v>
      </c>
      <c r="BI4" s="229" t="s">
        <v>1398</v>
      </c>
      <c r="BJ4" s="228">
        <v>165</v>
      </c>
      <c r="BL4" s="228" t="s">
        <v>429</v>
      </c>
      <c r="BM4" s="229" t="s">
        <v>1590</v>
      </c>
      <c r="BN4" s="228">
        <v>300</v>
      </c>
      <c r="BP4" s="228" t="s">
        <v>331</v>
      </c>
      <c r="BQ4" s="229" t="s">
        <v>1423</v>
      </c>
      <c r="BR4" s="228">
        <v>187</v>
      </c>
      <c r="BT4" s="228" t="s">
        <v>263</v>
      </c>
      <c r="BU4" s="229" t="s">
        <v>1594</v>
      </c>
      <c r="BV4" s="228">
        <v>113</v>
      </c>
      <c r="BX4" s="228" t="s">
        <v>539</v>
      </c>
      <c r="BY4" s="273" t="s">
        <v>1607</v>
      </c>
      <c r="BZ4" s="228">
        <v>418</v>
      </c>
      <c r="CB4" s="228" t="s">
        <v>3031</v>
      </c>
      <c r="CC4" s="229" t="s">
        <v>1751</v>
      </c>
      <c r="CD4" s="228">
        <v>389</v>
      </c>
      <c r="CF4" s="228" t="s">
        <v>515</v>
      </c>
      <c r="CG4" s="229" t="s">
        <v>1452</v>
      </c>
      <c r="CH4" s="228">
        <v>391</v>
      </c>
      <c r="CJ4" s="228" t="s">
        <v>1915</v>
      </c>
      <c r="CK4" s="229" t="s">
        <v>1641</v>
      </c>
      <c r="CL4" s="228">
        <v>295</v>
      </c>
      <c r="CN4" s="228" t="s">
        <v>431</v>
      </c>
      <c r="CO4" s="229" t="s">
        <v>1491</v>
      </c>
      <c r="CP4" s="228">
        <v>302</v>
      </c>
      <c r="CR4" s="228" t="s">
        <v>457</v>
      </c>
      <c r="CS4" s="273" t="s">
        <v>1604</v>
      </c>
      <c r="CT4" s="228">
        <v>331</v>
      </c>
      <c r="CV4" s="228" t="s">
        <v>449</v>
      </c>
      <c r="CW4" s="229" t="s">
        <v>1405</v>
      </c>
      <c r="CX4" s="228">
        <v>321</v>
      </c>
      <c r="CZ4" s="281" t="s">
        <v>2435</v>
      </c>
      <c r="DA4" s="229" t="s">
        <v>2509</v>
      </c>
      <c r="DB4" s="281">
        <v>464</v>
      </c>
      <c r="DD4" s="255" t="s">
        <v>209</v>
      </c>
      <c r="DE4" s="280" t="s">
        <v>1682</v>
      </c>
      <c r="DF4" s="255">
        <v>53</v>
      </c>
      <c r="DH4" s="281" t="s">
        <v>364</v>
      </c>
      <c r="DI4" s="229" t="s">
        <v>1492</v>
      </c>
      <c r="DJ4" s="281">
        <v>224</v>
      </c>
      <c r="DL4" s="281" t="s">
        <v>366</v>
      </c>
      <c r="DM4" s="229" t="s">
        <v>1510</v>
      </c>
      <c r="DN4" s="281">
        <v>226</v>
      </c>
    </row>
    <row r="5" spans="1:118" x14ac:dyDescent="0.25">
      <c r="A5" t="s">
        <v>50</v>
      </c>
      <c r="B5" s="2" t="s">
        <v>69</v>
      </c>
      <c r="C5" t="s">
        <v>50</v>
      </c>
      <c r="E5" s="19">
        <v>43466</v>
      </c>
      <c r="F5" s="10" t="s">
        <v>48</v>
      </c>
      <c r="G5" s="7" t="s">
        <v>88</v>
      </c>
      <c r="H5" s="15" t="str">
        <f t="shared" si="0"/>
        <v>Educaţie Fizică şi Sport, București/ Educaţie fizică şi managementul activităţilor şi structurilor sportive</v>
      </c>
      <c r="J5" t="s">
        <v>552</v>
      </c>
      <c r="K5" s="234" t="s">
        <v>401</v>
      </c>
      <c r="L5" s="235" t="s">
        <v>1394</v>
      </c>
      <c r="M5" s="35">
        <v>263</v>
      </c>
      <c r="N5">
        <f t="shared" si="2"/>
        <v>18</v>
      </c>
      <c r="O5" s="231" t="s">
        <v>572</v>
      </c>
      <c r="Q5" t="s">
        <v>50</v>
      </c>
      <c r="R5" t="s">
        <v>558</v>
      </c>
      <c r="S5" s="16" t="str">
        <f t="shared" si="1"/>
        <v>ALEXE MIRCEA</v>
      </c>
      <c r="T5" s="12" t="s">
        <v>944</v>
      </c>
      <c r="U5" s="12" t="s">
        <v>600</v>
      </c>
      <c r="V5" t="s">
        <v>1291</v>
      </c>
      <c r="W5" s="34" t="s">
        <v>313</v>
      </c>
      <c r="AC5">
        <v>1</v>
      </c>
      <c r="AD5" t="s">
        <v>2676</v>
      </c>
      <c r="AE5" s="223" t="s">
        <v>2669</v>
      </c>
      <c r="AF5" s="223" t="s">
        <v>2690</v>
      </c>
      <c r="AG5" s="34" t="s">
        <v>401</v>
      </c>
      <c r="AH5" s="257" t="s">
        <v>1394</v>
      </c>
      <c r="AI5" s="219">
        <v>263</v>
      </c>
      <c r="AL5" s="240" t="s">
        <v>3047</v>
      </c>
      <c r="AN5" s="224" t="s">
        <v>550</v>
      </c>
      <c r="AO5" s="225" t="s">
        <v>1438</v>
      </c>
      <c r="AP5" s="228">
        <v>437</v>
      </c>
      <c r="AR5" s="224" t="s">
        <v>404</v>
      </c>
      <c r="AS5" s="225" t="s">
        <v>1644</v>
      </c>
      <c r="AT5" s="228">
        <v>268</v>
      </c>
      <c r="AV5" s="224" t="s">
        <v>237</v>
      </c>
      <c r="AW5" s="226" t="s">
        <v>1611</v>
      </c>
      <c r="AX5" s="228">
        <v>84</v>
      </c>
      <c r="AZ5" s="224" t="s">
        <v>381</v>
      </c>
      <c r="BA5" s="225" t="s">
        <v>1450</v>
      </c>
      <c r="BB5" s="228">
        <v>243</v>
      </c>
      <c r="BD5" s="224" t="s">
        <v>164</v>
      </c>
      <c r="BE5" s="225" t="s">
        <v>1415</v>
      </c>
      <c r="BF5" s="228">
        <v>6</v>
      </c>
      <c r="BH5" s="228" t="s">
        <v>307</v>
      </c>
      <c r="BI5" s="229" t="s">
        <v>1591</v>
      </c>
      <c r="BJ5" s="228">
        <v>162</v>
      </c>
      <c r="BL5" s="228" t="s">
        <v>448</v>
      </c>
      <c r="BM5" s="229" t="s">
        <v>1399</v>
      </c>
      <c r="BN5" s="228">
        <v>319</v>
      </c>
      <c r="BP5" t="s">
        <v>361</v>
      </c>
      <c r="BQ5" t="s">
        <v>1425</v>
      </c>
      <c r="BR5">
        <v>221</v>
      </c>
      <c r="BT5" s="228" t="s">
        <v>2628</v>
      </c>
      <c r="BU5" s="229" t="s">
        <v>2629</v>
      </c>
      <c r="BV5" s="228">
        <v>91</v>
      </c>
      <c r="BX5" s="228" t="s">
        <v>541</v>
      </c>
      <c r="BY5" s="229" t="s">
        <v>1642</v>
      </c>
      <c r="BZ5" s="228">
        <v>420</v>
      </c>
      <c r="CB5" s="228" t="s">
        <v>513</v>
      </c>
      <c r="CC5" s="229" t="s">
        <v>1620</v>
      </c>
      <c r="CD5" s="228">
        <v>410</v>
      </c>
      <c r="CF5" s="228" t="s">
        <v>506</v>
      </c>
      <c r="CG5" s="229" t="s">
        <v>1453</v>
      </c>
      <c r="CH5" s="228">
        <v>382</v>
      </c>
      <c r="CJ5" s="228" t="s">
        <v>1926</v>
      </c>
      <c r="CK5" s="229" t="s">
        <v>1956</v>
      </c>
      <c r="CL5" s="228">
        <v>451</v>
      </c>
      <c r="CN5" s="228" t="s">
        <v>432</v>
      </c>
      <c r="CO5" s="229" t="s">
        <v>1517</v>
      </c>
      <c r="CP5" s="228">
        <v>303</v>
      </c>
      <c r="CR5" s="228" t="s">
        <v>494</v>
      </c>
      <c r="CS5" s="273" t="s">
        <v>1605</v>
      </c>
      <c r="CT5" s="228">
        <v>370</v>
      </c>
      <c r="CV5" s="228" t="s">
        <v>459</v>
      </c>
      <c r="CW5" s="229" t="s">
        <v>1410</v>
      </c>
      <c r="CX5" s="228">
        <v>333</v>
      </c>
      <c r="CZ5" s="281" t="s">
        <v>204</v>
      </c>
      <c r="DA5" s="229" t="s">
        <v>1610</v>
      </c>
      <c r="DB5" s="281">
        <v>48</v>
      </c>
      <c r="DD5" s="255" t="s">
        <v>199</v>
      </c>
      <c r="DE5" s="280" t="s">
        <v>1719</v>
      </c>
      <c r="DF5" s="255">
        <v>43</v>
      </c>
      <c r="DH5" s="281" t="s">
        <v>355</v>
      </c>
      <c r="DI5" s="229" t="s">
        <v>1687</v>
      </c>
      <c r="DJ5" s="281">
        <v>215</v>
      </c>
      <c r="DL5" s="281" t="s">
        <v>356</v>
      </c>
      <c r="DM5" s="229" t="s">
        <v>1726</v>
      </c>
      <c r="DN5" s="281">
        <v>216</v>
      </c>
    </row>
    <row r="6" spans="1:118" x14ac:dyDescent="0.25">
      <c r="A6" t="s">
        <v>51</v>
      </c>
      <c r="B6" s="2" t="s">
        <v>66</v>
      </c>
      <c r="C6" t="s">
        <v>51</v>
      </c>
      <c r="E6" s="19">
        <v>43497</v>
      </c>
      <c r="F6" s="6" t="s">
        <v>48</v>
      </c>
      <c r="G6" s="3" t="s">
        <v>82</v>
      </c>
      <c r="H6" s="15" t="str">
        <f t="shared" si="0"/>
        <v>Educaţie Fizică şi Sport, București/ Educaţie fizică şi sportivă</v>
      </c>
      <c r="I6" t="s">
        <v>552</v>
      </c>
      <c r="K6" s="234" t="s">
        <v>313</v>
      </c>
      <c r="L6" s="235" t="s">
        <v>1395</v>
      </c>
      <c r="M6" s="35">
        <v>168</v>
      </c>
      <c r="N6">
        <f t="shared" si="2"/>
        <v>19</v>
      </c>
      <c r="O6" s="231" t="s">
        <v>573</v>
      </c>
      <c r="Q6" t="s">
        <v>51</v>
      </c>
      <c r="R6" t="s">
        <v>561</v>
      </c>
      <c r="S6" s="16" t="str">
        <f t="shared" si="1"/>
        <v>AMFIM ADRIANA</v>
      </c>
      <c r="T6" s="12" t="s">
        <v>825</v>
      </c>
      <c r="U6" s="12" t="s">
        <v>602</v>
      </c>
      <c r="V6" t="s">
        <v>1287</v>
      </c>
      <c r="W6" s="34" t="s">
        <v>378</v>
      </c>
      <c r="AC6">
        <v>1</v>
      </c>
      <c r="AD6" t="s">
        <v>2676</v>
      </c>
      <c r="AE6" s="223" t="s">
        <v>2669</v>
      </c>
      <c r="AF6" s="223" t="s">
        <v>2690</v>
      </c>
      <c r="AG6" s="34" t="s">
        <v>386</v>
      </c>
      <c r="AH6" s="257" t="s">
        <v>1431</v>
      </c>
      <c r="AI6" s="219">
        <v>248</v>
      </c>
      <c r="AL6" s="240" t="s">
        <v>2713</v>
      </c>
      <c r="AN6" s="228" t="s">
        <v>441</v>
      </c>
      <c r="AO6" s="229" t="s">
        <v>1650</v>
      </c>
      <c r="AP6" s="228">
        <v>312</v>
      </c>
      <c r="AR6" s="224" t="s">
        <v>394</v>
      </c>
      <c r="AS6" s="226" t="s">
        <v>1664</v>
      </c>
      <c r="AT6" s="228">
        <v>256</v>
      </c>
      <c r="AV6" s="224" t="s">
        <v>238</v>
      </c>
      <c r="AW6" s="225" t="s">
        <v>1615</v>
      </c>
      <c r="AX6" s="228">
        <v>85</v>
      </c>
      <c r="AZ6" s="224" t="s">
        <v>2460</v>
      </c>
      <c r="BA6" s="225" t="s">
        <v>2534</v>
      </c>
      <c r="BB6" s="228">
        <v>491</v>
      </c>
      <c r="BD6" s="224" t="s">
        <v>171</v>
      </c>
      <c r="BE6" s="225" t="s">
        <v>1617</v>
      </c>
      <c r="BF6" s="228">
        <v>14</v>
      </c>
      <c r="BH6" s="228" t="s">
        <v>314</v>
      </c>
      <c r="BI6" s="229" t="s">
        <v>1592</v>
      </c>
      <c r="BJ6" s="228">
        <v>169</v>
      </c>
      <c r="BL6" s="228" t="s">
        <v>2997</v>
      </c>
      <c r="BM6" s="229" t="s">
        <v>2995</v>
      </c>
      <c r="BN6" s="228">
        <v>572</v>
      </c>
      <c r="BP6" s="228" t="s">
        <v>332</v>
      </c>
      <c r="BQ6" s="229" t="s">
        <v>1633</v>
      </c>
      <c r="BR6" s="228">
        <v>188</v>
      </c>
      <c r="BT6" s="228" t="s">
        <v>293</v>
      </c>
      <c r="BU6" s="229" t="s">
        <v>1608</v>
      </c>
      <c r="BV6" s="228">
        <v>147</v>
      </c>
      <c r="BX6" s="228" t="s">
        <v>543</v>
      </c>
      <c r="BY6" s="229" t="s">
        <v>1710</v>
      </c>
      <c r="BZ6" s="228">
        <v>422</v>
      </c>
      <c r="CB6" s="228" t="s">
        <v>531</v>
      </c>
      <c r="CC6" s="229" t="s">
        <v>1634</v>
      </c>
      <c r="CD6" s="228">
        <v>381</v>
      </c>
      <c r="CF6" s="228" t="s">
        <v>516</v>
      </c>
      <c r="CG6" s="229" t="s">
        <v>1656</v>
      </c>
      <c r="CH6" s="228">
        <v>392</v>
      </c>
      <c r="CJ6" s="228" t="s">
        <v>438</v>
      </c>
      <c r="CK6" s="273" t="s">
        <v>1712</v>
      </c>
      <c r="CL6" s="228">
        <v>309</v>
      </c>
      <c r="CN6" s="228" t="s">
        <v>433</v>
      </c>
      <c r="CO6" s="229" t="s">
        <v>1520</v>
      </c>
      <c r="CP6" s="228">
        <v>304</v>
      </c>
      <c r="CR6" s="228" t="s">
        <v>459</v>
      </c>
      <c r="CS6" s="229" t="s">
        <v>1410</v>
      </c>
      <c r="CT6" s="228">
        <v>333</v>
      </c>
      <c r="CV6" s="228" t="s">
        <v>452</v>
      </c>
      <c r="CW6" s="229" t="s">
        <v>1420</v>
      </c>
      <c r="CX6" s="228">
        <v>324</v>
      </c>
      <c r="CZ6" s="281" t="s">
        <v>224</v>
      </c>
      <c r="DA6" s="229" t="s">
        <v>1616</v>
      </c>
      <c r="DB6" s="281">
        <v>69</v>
      </c>
      <c r="DD6" s="279" t="s">
        <v>203</v>
      </c>
      <c r="DE6" s="280" t="s">
        <v>1763</v>
      </c>
      <c r="DF6" s="255">
        <v>47</v>
      </c>
      <c r="DH6" s="281" t="s">
        <v>365</v>
      </c>
      <c r="DI6" s="273" t="s">
        <v>1701</v>
      </c>
      <c r="DJ6" s="281">
        <v>225</v>
      </c>
      <c r="DL6" s="281" t="s">
        <v>357</v>
      </c>
      <c r="DM6" s="229" t="s">
        <v>1539</v>
      </c>
      <c r="DN6" s="281">
        <v>217</v>
      </c>
    </row>
    <row r="7" spans="1:118" x14ac:dyDescent="0.25">
      <c r="A7" t="s">
        <v>52</v>
      </c>
      <c r="B7" s="2" t="s">
        <v>72</v>
      </c>
      <c r="C7" t="s">
        <v>52</v>
      </c>
      <c r="E7" s="19">
        <v>43525</v>
      </c>
      <c r="F7" s="6" t="s">
        <v>48</v>
      </c>
      <c r="G7" s="7" t="s">
        <v>87</v>
      </c>
      <c r="H7" s="15" t="str">
        <f t="shared" si="0"/>
        <v>Educaţie Fizică şi Sport, București/ Kinetoterapia în afecţiunile locomotorii</v>
      </c>
      <c r="J7" t="s">
        <v>552</v>
      </c>
      <c r="K7" s="234" t="s">
        <v>378</v>
      </c>
      <c r="L7" s="235" t="s">
        <v>1584</v>
      </c>
      <c r="M7" s="35">
        <v>240</v>
      </c>
      <c r="N7">
        <f t="shared" si="2"/>
        <v>21</v>
      </c>
      <c r="O7" s="231" t="s">
        <v>574</v>
      </c>
      <c r="Q7" t="s">
        <v>52</v>
      </c>
      <c r="R7" t="s">
        <v>562</v>
      </c>
      <c r="S7" s="16" t="str">
        <f t="shared" si="1"/>
        <v>ANDREI MADALINA TEODORA</v>
      </c>
      <c r="T7" s="12" t="s">
        <v>945</v>
      </c>
      <c r="U7" s="12" t="s">
        <v>1945</v>
      </c>
      <c r="V7" t="s">
        <v>690</v>
      </c>
      <c r="W7" s="34" t="s">
        <v>1927</v>
      </c>
      <c r="AC7">
        <v>1</v>
      </c>
      <c r="AD7" t="s">
        <v>2676</v>
      </c>
      <c r="AE7" s="223" t="s">
        <v>2669</v>
      </c>
      <c r="AF7" s="223" t="s">
        <v>2690</v>
      </c>
      <c r="AG7" s="34" t="s">
        <v>402</v>
      </c>
      <c r="AH7" s="259" t="s">
        <v>1636</v>
      </c>
      <c r="AI7" s="219">
        <v>266</v>
      </c>
      <c r="AL7" s="240" t="s">
        <v>2714</v>
      </c>
      <c r="AN7" s="228" t="s">
        <v>339</v>
      </c>
      <c r="AO7" s="229" t="s">
        <v>1757</v>
      </c>
      <c r="AP7" s="228">
        <v>196</v>
      </c>
      <c r="AR7" s="224" t="s">
        <v>397</v>
      </c>
      <c r="AS7" s="225" t="s">
        <v>1524</v>
      </c>
      <c r="AT7" s="228">
        <v>259</v>
      </c>
      <c r="AV7" s="224" t="s">
        <v>234</v>
      </c>
      <c r="AW7" s="225" t="s">
        <v>1624</v>
      </c>
      <c r="AX7" s="228">
        <v>79</v>
      </c>
      <c r="AZ7" s="224" t="s">
        <v>376</v>
      </c>
      <c r="BA7" s="225" t="s">
        <v>1487</v>
      </c>
      <c r="BB7" s="228">
        <v>238</v>
      </c>
      <c r="BD7" s="224" t="s">
        <v>172</v>
      </c>
      <c r="BE7" s="225" t="s">
        <v>1618</v>
      </c>
      <c r="BF7" s="228">
        <v>15</v>
      </c>
      <c r="BH7" s="228" t="s">
        <v>315</v>
      </c>
      <c r="BI7" s="229" t="s">
        <v>1402</v>
      </c>
      <c r="BJ7" s="228">
        <v>171</v>
      </c>
      <c r="BL7" s="228" t="s">
        <v>441</v>
      </c>
      <c r="BM7" s="229" t="s">
        <v>1650</v>
      </c>
      <c r="BN7" s="228">
        <v>312</v>
      </c>
      <c r="BP7" s="228" t="s">
        <v>328</v>
      </c>
      <c r="BQ7" s="229" t="s">
        <v>1462</v>
      </c>
      <c r="BR7" s="228">
        <v>184</v>
      </c>
      <c r="BT7" s="228" t="s">
        <v>247</v>
      </c>
      <c r="BU7" s="229" t="s">
        <v>1628</v>
      </c>
      <c r="BV7" s="228">
        <v>95</v>
      </c>
      <c r="BX7" s="228" t="s">
        <v>537</v>
      </c>
      <c r="BY7" s="229" t="s">
        <v>1525</v>
      </c>
      <c r="BZ7" s="228">
        <v>416</v>
      </c>
      <c r="CB7" s="228" t="s">
        <v>505</v>
      </c>
      <c r="CC7" s="229" t="s">
        <v>1443</v>
      </c>
      <c r="CD7" s="228">
        <v>393</v>
      </c>
      <c r="CF7" s="228" t="s">
        <v>521</v>
      </c>
      <c r="CG7" s="229" t="s">
        <v>1685</v>
      </c>
      <c r="CH7" s="228">
        <v>397</v>
      </c>
      <c r="CJ7" s="228" t="s">
        <v>425</v>
      </c>
      <c r="CK7" s="229" t="s">
        <v>1530</v>
      </c>
      <c r="CL7" s="228">
        <v>292</v>
      </c>
      <c r="CN7" s="228" t="s">
        <v>424</v>
      </c>
      <c r="CO7" s="229" t="s">
        <v>1716</v>
      </c>
      <c r="CP7" s="228">
        <v>291</v>
      </c>
      <c r="CR7" s="228" t="s">
        <v>473</v>
      </c>
      <c r="CS7" s="229" t="s">
        <v>1623</v>
      </c>
      <c r="CT7" s="228">
        <v>348</v>
      </c>
      <c r="CV7" s="228" t="s">
        <v>460</v>
      </c>
      <c r="CW7" s="229" t="s">
        <v>1429</v>
      </c>
      <c r="CX7" s="228">
        <v>334</v>
      </c>
      <c r="CZ7" s="281" t="s">
        <v>193</v>
      </c>
      <c r="DA7" s="229" t="s">
        <v>1424</v>
      </c>
      <c r="DB7" s="281">
        <v>36</v>
      </c>
      <c r="DH7" s="281" t="s">
        <v>367</v>
      </c>
      <c r="DI7" s="229" t="s">
        <v>1519</v>
      </c>
      <c r="DJ7" s="281">
        <v>227</v>
      </c>
      <c r="DL7" s="281" t="s">
        <v>350</v>
      </c>
      <c r="DM7" s="229" t="s">
        <v>1754</v>
      </c>
      <c r="DN7" s="281">
        <v>209</v>
      </c>
    </row>
    <row r="8" spans="1:118" x14ac:dyDescent="0.25">
      <c r="A8" t="s">
        <v>53</v>
      </c>
      <c r="B8" s="2" t="s">
        <v>67</v>
      </c>
      <c r="C8" t="s">
        <v>53</v>
      </c>
      <c r="E8" s="19">
        <v>43556</v>
      </c>
      <c r="F8" s="10" t="s">
        <v>48</v>
      </c>
      <c r="G8" s="7" t="s">
        <v>89</v>
      </c>
      <c r="H8" s="15" t="str">
        <f t="shared" si="0"/>
        <v>Educaţie Fizică şi Sport, București/ Kinetoterapia în recuperarea afecţiunilor cerebro-vasculare</v>
      </c>
      <c r="J8" t="s">
        <v>552</v>
      </c>
      <c r="K8" s="234" t="s">
        <v>1927</v>
      </c>
      <c r="L8" s="235" t="s">
        <v>1957</v>
      </c>
      <c r="M8" s="36">
        <v>452</v>
      </c>
      <c r="N8">
        <f t="shared" si="2"/>
        <v>19</v>
      </c>
      <c r="O8" s="231" t="s">
        <v>575</v>
      </c>
      <c r="Q8" t="s">
        <v>53</v>
      </c>
      <c r="R8" t="s">
        <v>563</v>
      </c>
      <c r="S8" s="16" t="str">
        <f t="shared" si="1"/>
        <v>ANDRONIC ANCA OLGA</v>
      </c>
      <c r="T8" s="12" t="s">
        <v>945</v>
      </c>
      <c r="U8" s="12" t="s">
        <v>603</v>
      </c>
      <c r="V8" t="s">
        <v>1254</v>
      </c>
      <c r="W8" s="34" t="s">
        <v>442</v>
      </c>
      <c r="AC8">
        <v>1</v>
      </c>
      <c r="AD8" t="s">
        <v>2676</v>
      </c>
      <c r="AE8" s="223" t="s">
        <v>2669</v>
      </c>
      <c r="AF8" s="223" t="s">
        <v>2690</v>
      </c>
      <c r="AG8" s="34" t="s">
        <v>404</v>
      </c>
      <c r="AH8" s="257" t="s">
        <v>1644</v>
      </c>
      <c r="AI8" s="219">
        <v>268</v>
      </c>
      <c r="AL8" s="240" t="s">
        <v>2715</v>
      </c>
      <c r="AN8" s="223" t="s">
        <v>548</v>
      </c>
      <c r="AO8" s="225" t="s">
        <v>1772</v>
      </c>
      <c r="AP8" s="228">
        <v>435</v>
      </c>
      <c r="AR8" s="224" t="s">
        <v>387</v>
      </c>
      <c r="AS8" s="225" t="s">
        <v>1544</v>
      </c>
      <c r="AT8" s="228">
        <v>249</v>
      </c>
      <c r="AV8" s="224" t="s">
        <v>233</v>
      </c>
      <c r="AW8" s="226" t="s">
        <v>1426</v>
      </c>
      <c r="AX8" s="228">
        <v>78</v>
      </c>
      <c r="AZ8" s="224" t="s">
        <v>2932</v>
      </c>
      <c r="BA8" s="226" t="s">
        <v>2895</v>
      </c>
      <c r="BB8" s="228">
        <v>555</v>
      </c>
      <c r="BD8" s="224" t="s">
        <v>173</v>
      </c>
      <c r="BE8" s="225" t="s">
        <v>1447</v>
      </c>
      <c r="BF8" s="228">
        <v>16</v>
      </c>
      <c r="BH8" s="228" t="s">
        <v>308</v>
      </c>
      <c r="BI8" s="229" t="s">
        <v>1403</v>
      </c>
      <c r="BJ8" s="228">
        <v>163</v>
      </c>
      <c r="BL8" s="228" t="s">
        <v>3042</v>
      </c>
      <c r="BM8" s="289" t="s">
        <v>3043</v>
      </c>
      <c r="BN8" s="228">
        <v>579</v>
      </c>
      <c r="BP8" s="228" t="s">
        <v>329</v>
      </c>
      <c r="BQ8" s="273" t="s">
        <v>1662</v>
      </c>
      <c r="BR8" s="228">
        <v>185</v>
      </c>
      <c r="BT8" s="228" t="s">
        <v>296</v>
      </c>
      <c r="BU8" s="273" t="s">
        <v>1629</v>
      </c>
      <c r="BV8" s="228">
        <v>150</v>
      </c>
      <c r="BX8" s="228" t="s">
        <v>544</v>
      </c>
      <c r="BY8" s="229" t="s">
        <v>1771</v>
      </c>
      <c r="BZ8" s="228">
        <v>423</v>
      </c>
      <c r="CB8" s="228" t="s">
        <v>517</v>
      </c>
      <c r="CC8" s="273" t="s">
        <v>1474</v>
      </c>
      <c r="CD8" s="228">
        <v>394</v>
      </c>
      <c r="CF8" s="228" t="s">
        <v>524</v>
      </c>
      <c r="CG8" s="229" t="s">
        <v>1705</v>
      </c>
      <c r="CH8" s="228">
        <v>400</v>
      </c>
      <c r="CJ8" s="228" t="s">
        <v>439</v>
      </c>
      <c r="CK8" s="229" t="s">
        <v>1735</v>
      </c>
      <c r="CL8" s="228">
        <v>310</v>
      </c>
      <c r="CN8" s="228" t="s">
        <v>435</v>
      </c>
      <c r="CO8" s="229" t="s">
        <v>1753</v>
      </c>
      <c r="CP8" s="228">
        <v>306</v>
      </c>
      <c r="CR8" s="228" t="s">
        <v>453</v>
      </c>
      <c r="CS8" s="229" t="s">
        <v>1428</v>
      </c>
      <c r="CT8" s="228">
        <v>325</v>
      </c>
      <c r="CV8" s="228" t="s">
        <v>474</v>
      </c>
      <c r="CW8" s="229" t="s">
        <v>1637</v>
      </c>
      <c r="CX8" s="228">
        <v>349</v>
      </c>
      <c r="CZ8" s="281" t="s">
        <v>188</v>
      </c>
      <c r="DA8" s="273" t="s">
        <v>1441</v>
      </c>
      <c r="DB8" s="281">
        <v>31</v>
      </c>
      <c r="DH8" s="281" t="s">
        <v>358</v>
      </c>
      <c r="DI8" s="229" t="s">
        <v>1734</v>
      </c>
      <c r="DJ8" s="281">
        <v>218</v>
      </c>
      <c r="DL8" s="282" t="s">
        <v>370</v>
      </c>
      <c r="DM8" s="229" t="s">
        <v>1795</v>
      </c>
      <c r="DN8" s="281">
        <v>231</v>
      </c>
    </row>
    <row r="9" spans="1:118" x14ac:dyDescent="0.25">
      <c r="A9" t="s">
        <v>54</v>
      </c>
      <c r="B9" s="2" t="s">
        <v>65</v>
      </c>
      <c r="C9" t="s">
        <v>54</v>
      </c>
      <c r="E9" s="19">
        <v>43586</v>
      </c>
      <c r="F9" s="6" t="s">
        <v>48</v>
      </c>
      <c r="G9" s="4" t="s">
        <v>84</v>
      </c>
      <c r="H9" s="15" t="str">
        <f t="shared" si="0"/>
        <v>Educaţie Fizică şi Sport, București/ Kinetoterapie şi motricitate specială</v>
      </c>
      <c r="I9" t="s">
        <v>552</v>
      </c>
      <c r="K9" s="234" t="s">
        <v>442</v>
      </c>
      <c r="L9" s="235" t="s">
        <v>1585</v>
      </c>
      <c r="M9" s="35">
        <v>313</v>
      </c>
      <c r="N9">
        <f t="shared" si="2"/>
        <v>21</v>
      </c>
      <c r="O9" s="231" t="s">
        <v>576</v>
      </c>
      <c r="Q9" t="s">
        <v>54</v>
      </c>
      <c r="R9" t="s">
        <v>564</v>
      </c>
      <c r="S9" s="16" t="str">
        <f t="shared" si="1"/>
        <v>ANDRONIC RAZVAN LUCIAN</v>
      </c>
      <c r="T9" s="12" t="s">
        <v>946</v>
      </c>
      <c r="U9" s="12" t="s">
        <v>604</v>
      </c>
      <c r="V9" t="s">
        <v>680</v>
      </c>
      <c r="W9" s="34" t="s">
        <v>305</v>
      </c>
      <c r="AC9">
        <v>1</v>
      </c>
      <c r="AD9" t="s">
        <v>2676</v>
      </c>
      <c r="AE9" s="223" t="s">
        <v>2669</v>
      </c>
      <c r="AF9" s="223" t="s">
        <v>2690</v>
      </c>
      <c r="AG9" s="34" t="s">
        <v>394</v>
      </c>
      <c r="AH9" s="259" t="s">
        <v>1664</v>
      </c>
      <c r="AI9" s="219">
        <v>256</v>
      </c>
      <c r="AL9" s="240" t="s">
        <v>2716</v>
      </c>
      <c r="AR9" s="223" t="s">
        <v>400</v>
      </c>
      <c r="AS9" s="225" t="s">
        <v>1774</v>
      </c>
      <c r="AT9" s="228">
        <v>262</v>
      </c>
      <c r="AV9" s="224" t="s">
        <v>2923</v>
      </c>
      <c r="AW9" s="225" t="s">
        <v>2886</v>
      </c>
      <c r="AX9" s="228">
        <v>546</v>
      </c>
      <c r="AZ9" s="224" t="s">
        <v>1925</v>
      </c>
      <c r="BA9" s="225" t="s">
        <v>1955</v>
      </c>
      <c r="BB9" s="228">
        <v>450</v>
      </c>
      <c r="BD9" s="281" t="s">
        <v>363</v>
      </c>
      <c r="BE9" s="229" t="s">
        <v>1448</v>
      </c>
      <c r="BF9" s="281">
        <v>223</v>
      </c>
      <c r="BH9" s="228" t="s">
        <v>316</v>
      </c>
      <c r="BI9" s="229" t="s">
        <v>1413</v>
      </c>
      <c r="BJ9" s="228">
        <v>172</v>
      </c>
      <c r="BL9" s="228" t="s">
        <v>2998</v>
      </c>
      <c r="BM9" s="229" t="s">
        <v>2996</v>
      </c>
      <c r="BN9" s="228">
        <v>573</v>
      </c>
      <c r="BP9" s="228" t="s">
        <v>327</v>
      </c>
      <c r="BQ9" s="229" t="s">
        <v>1499</v>
      </c>
      <c r="BR9" s="228">
        <v>183</v>
      </c>
      <c r="BT9" s="228" t="s">
        <v>297</v>
      </c>
      <c r="BU9" s="273" t="s">
        <v>1647</v>
      </c>
      <c r="BV9" s="228">
        <v>151</v>
      </c>
      <c r="BX9" s="256" t="s">
        <v>536</v>
      </c>
      <c r="BY9" s="229" t="s">
        <v>1797</v>
      </c>
      <c r="BZ9" s="228">
        <v>415</v>
      </c>
      <c r="CB9" s="228" t="s">
        <v>518</v>
      </c>
      <c r="CC9" s="229" t="s">
        <v>1475</v>
      </c>
      <c r="CD9" s="228">
        <v>411</v>
      </c>
      <c r="CF9" s="228" t="s">
        <v>2475</v>
      </c>
      <c r="CG9" s="229" t="s">
        <v>2549</v>
      </c>
      <c r="CH9" s="228">
        <v>518</v>
      </c>
      <c r="CN9" s="228" t="s">
        <v>427</v>
      </c>
      <c r="CO9" s="273" t="s">
        <v>1764</v>
      </c>
      <c r="CP9" s="228">
        <v>297</v>
      </c>
      <c r="CR9" s="228" t="s">
        <v>461</v>
      </c>
      <c r="CS9" s="229" t="s">
        <v>1440</v>
      </c>
      <c r="CT9" s="228">
        <v>335</v>
      </c>
      <c r="CV9" s="228" t="s">
        <v>2446</v>
      </c>
      <c r="CW9" s="229" t="s">
        <v>2520</v>
      </c>
      <c r="CX9" s="228">
        <v>512</v>
      </c>
      <c r="CZ9" s="281" t="s">
        <v>183</v>
      </c>
      <c r="DA9" s="229" t="s">
        <v>1444</v>
      </c>
      <c r="DB9" s="281">
        <v>26</v>
      </c>
      <c r="DH9" s="281" t="s">
        <v>359</v>
      </c>
      <c r="DI9" s="229" t="s">
        <v>1742</v>
      </c>
      <c r="DJ9" s="281">
        <v>219</v>
      </c>
      <c r="DL9" s="278" t="s">
        <v>372</v>
      </c>
      <c r="DM9" s="275" t="s">
        <v>1755</v>
      </c>
      <c r="DN9" s="255">
        <v>233</v>
      </c>
    </row>
    <row r="10" spans="1:118" x14ac:dyDescent="0.25">
      <c r="A10" t="s">
        <v>55</v>
      </c>
      <c r="B10" s="2" t="s">
        <v>75</v>
      </c>
      <c r="C10" t="s">
        <v>55</v>
      </c>
      <c r="E10" s="19">
        <v>43617</v>
      </c>
      <c r="F10" s="6" t="s">
        <v>48</v>
      </c>
      <c r="G10" s="3" t="s">
        <v>83</v>
      </c>
      <c r="H10" s="15" t="str">
        <f t="shared" si="0"/>
        <v>Educaţie Fizică şi Sport, București/ Sport și performanță motrică</v>
      </c>
      <c r="I10" t="s">
        <v>552</v>
      </c>
      <c r="K10" s="234" t="s">
        <v>305</v>
      </c>
      <c r="L10" s="235" t="s">
        <v>1586</v>
      </c>
      <c r="M10" s="35">
        <v>160</v>
      </c>
      <c r="N10">
        <f t="shared" si="2"/>
        <v>20</v>
      </c>
      <c r="O10" s="231" t="s">
        <v>577</v>
      </c>
      <c r="Q10" t="s">
        <v>55</v>
      </c>
      <c r="R10" t="s">
        <v>564</v>
      </c>
      <c r="S10" s="16" t="str">
        <f t="shared" si="1"/>
        <v>ANDRONIE IOANA CRISTINA</v>
      </c>
      <c r="T10" s="12" t="s">
        <v>946</v>
      </c>
      <c r="U10" s="12" t="s">
        <v>605</v>
      </c>
      <c r="V10" t="s">
        <v>1263</v>
      </c>
      <c r="W10" s="34" t="s">
        <v>250</v>
      </c>
      <c r="AC10">
        <v>1</v>
      </c>
      <c r="AD10" t="s">
        <v>2676</v>
      </c>
      <c r="AE10" s="223" t="s">
        <v>2669</v>
      </c>
      <c r="AF10" s="223" t="s">
        <v>2690</v>
      </c>
      <c r="AG10" s="34" t="s">
        <v>397</v>
      </c>
      <c r="AH10" s="257" t="s">
        <v>1524</v>
      </c>
      <c r="AI10" s="219">
        <v>259</v>
      </c>
      <c r="AL10" s="240" t="s">
        <v>2717</v>
      </c>
      <c r="AR10" s="252" t="s">
        <v>421</v>
      </c>
      <c r="AS10" s="253" t="s">
        <v>1437</v>
      </c>
      <c r="AT10" s="255">
        <v>286</v>
      </c>
      <c r="AV10" s="224" t="s">
        <v>235</v>
      </c>
      <c r="AW10" s="225" t="s">
        <v>1463</v>
      </c>
      <c r="AX10" s="228">
        <v>80</v>
      </c>
      <c r="AZ10" s="224" t="s">
        <v>2934</v>
      </c>
      <c r="BA10" s="225" t="s">
        <v>2897</v>
      </c>
      <c r="BB10" s="228">
        <v>557</v>
      </c>
      <c r="BD10" s="224" t="s">
        <v>174</v>
      </c>
      <c r="BE10" s="225" t="s">
        <v>1646</v>
      </c>
      <c r="BF10" s="228">
        <v>18</v>
      </c>
      <c r="BH10" s="228" t="s">
        <v>317</v>
      </c>
      <c r="BI10" s="229" t="s">
        <v>1436</v>
      </c>
      <c r="BJ10" s="228">
        <v>173</v>
      </c>
      <c r="BL10" s="228" t="s">
        <v>445</v>
      </c>
      <c r="BM10" s="229" t="s">
        <v>1483</v>
      </c>
      <c r="BN10" s="228">
        <v>316</v>
      </c>
      <c r="BP10" s="228" t="s">
        <v>325</v>
      </c>
      <c r="BQ10" s="229" t="s">
        <v>1690</v>
      </c>
      <c r="BR10" s="228">
        <v>181</v>
      </c>
      <c r="BT10" s="228" t="s">
        <v>244</v>
      </c>
      <c r="BU10" s="229" t="s">
        <v>1454</v>
      </c>
      <c r="BV10" s="228">
        <v>92</v>
      </c>
      <c r="BX10" s="275" t="s">
        <v>545</v>
      </c>
      <c r="BY10" s="276" t="s">
        <v>1779</v>
      </c>
      <c r="BZ10" s="255">
        <v>424</v>
      </c>
      <c r="CB10" s="228" t="s">
        <v>532</v>
      </c>
      <c r="CC10" s="229" t="s">
        <v>1663</v>
      </c>
      <c r="CD10" s="228">
        <v>383</v>
      </c>
      <c r="CF10" s="228" t="s">
        <v>525</v>
      </c>
      <c r="CG10" s="229" t="s">
        <v>1713</v>
      </c>
      <c r="CH10" s="228">
        <v>401</v>
      </c>
      <c r="CN10" s="228" t="s">
        <v>2941</v>
      </c>
      <c r="CO10" s="229" t="s">
        <v>2904</v>
      </c>
      <c r="CP10" s="228">
        <v>564</v>
      </c>
      <c r="CR10" s="228" t="s">
        <v>495</v>
      </c>
      <c r="CS10" s="229" t="s">
        <v>1639</v>
      </c>
      <c r="CT10" s="228">
        <v>371</v>
      </c>
      <c r="CV10" s="228" t="s">
        <v>475</v>
      </c>
      <c r="CW10" s="229" t="s">
        <v>1445</v>
      </c>
      <c r="CX10" s="228">
        <v>350</v>
      </c>
      <c r="CZ10" s="281" t="s">
        <v>2449</v>
      </c>
      <c r="DA10" s="229" t="s">
        <v>2523</v>
      </c>
      <c r="DB10" s="281">
        <v>463</v>
      </c>
      <c r="DH10" s="281" t="s">
        <v>369</v>
      </c>
      <c r="DI10" s="229" t="s">
        <v>1560</v>
      </c>
      <c r="DJ10" s="281">
        <v>230</v>
      </c>
      <c r="DL10" s="275" t="s">
        <v>1923</v>
      </c>
      <c r="DM10" s="280" t="s">
        <v>1953</v>
      </c>
      <c r="DN10" s="255">
        <v>448</v>
      </c>
    </row>
    <row r="11" spans="1:118" x14ac:dyDescent="0.25">
      <c r="A11" t="s">
        <v>56</v>
      </c>
      <c r="B11" s="2" t="s">
        <v>74</v>
      </c>
      <c r="C11" t="s">
        <v>56</v>
      </c>
      <c r="E11" s="19">
        <v>43647</v>
      </c>
      <c r="F11" s="6" t="s">
        <v>49</v>
      </c>
      <c r="G11" s="7" t="s">
        <v>92</v>
      </c>
      <c r="H11" s="15" t="str">
        <f t="shared" si="0"/>
        <v>Litere, București/ Filologie - Traducere în domenii de specialitate</v>
      </c>
      <c r="J11" t="s">
        <v>552</v>
      </c>
      <c r="K11" s="234" t="s">
        <v>250</v>
      </c>
      <c r="L11" s="235" t="s">
        <v>1396</v>
      </c>
      <c r="M11" s="35">
        <v>98</v>
      </c>
      <c r="N11">
        <f t="shared" si="2"/>
        <v>19</v>
      </c>
      <c r="O11" s="231" t="s">
        <v>578</v>
      </c>
      <c r="Q11" t="s">
        <v>56</v>
      </c>
      <c r="R11" t="s">
        <v>564</v>
      </c>
      <c r="S11" s="16" t="str">
        <f t="shared" si="1"/>
        <v>ANDRONIE MARIA</v>
      </c>
      <c r="T11" s="12" t="s">
        <v>946</v>
      </c>
      <c r="U11" s="12" t="s">
        <v>606</v>
      </c>
      <c r="V11" t="s">
        <v>666</v>
      </c>
      <c r="W11" s="34" t="s">
        <v>261</v>
      </c>
      <c r="AC11">
        <v>1</v>
      </c>
      <c r="AD11" t="s">
        <v>2676</v>
      </c>
      <c r="AE11" s="223" t="s">
        <v>2669</v>
      </c>
      <c r="AF11" s="223" t="s">
        <v>2690</v>
      </c>
      <c r="AG11" s="34" t="s">
        <v>387</v>
      </c>
      <c r="AH11" s="257" t="s">
        <v>1544</v>
      </c>
      <c r="AI11" s="219">
        <v>249</v>
      </c>
      <c r="AL11" s="240" t="s">
        <v>2718</v>
      </c>
      <c r="AR11" s="252" t="s">
        <v>403</v>
      </c>
      <c r="AS11" s="253" t="s">
        <v>1638</v>
      </c>
      <c r="AT11" s="255">
        <v>267</v>
      </c>
      <c r="AV11" s="224" t="s">
        <v>239</v>
      </c>
      <c r="AW11" s="225" t="s">
        <v>1657</v>
      </c>
      <c r="AX11" s="228">
        <v>86</v>
      </c>
      <c r="AZ11" s="224" t="s">
        <v>2935</v>
      </c>
      <c r="BA11" s="225" t="s">
        <v>2898</v>
      </c>
      <c r="BB11" s="228">
        <v>558</v>
      </c>
      <c r="BD11" s="224" t="s">
        <v>175</v>
      </c>
      <c r="BE11" s="225" t="s">
        <v>1451</v>
      </c>
      <c r="BF11" s="228">
        <v>19</v>
      </c>
      <c r="BH11" s="228" t="s">
        <v>2444</v>
      </c>
      <c r="BI11" s="229" t="s">
        <v>2518</v>
      </c>
      <c r="BJ11" s="228">
        <v>475</v>
      </c>
      <c r="BL11" s="228" t="s">
        <v>443</v>
      </c>
      <c r="BM11" s="229" t="s">
        <v>1498</v>
      </c>
      <c r="BN11" s="228">
        <v>314</v>
      </c>
      <c r="BP11" s="228" t="s">
        <v>336</v>
      </c>
      <c r="BQ11" s="273" t="s">
        <v>1692</v>
      </c>
      <c r="BR11" s="228">
        <v>192</v>
      </c>
      <c r="BT11" s="228" t="s">
        <v>1913</v>
      </c>
      <c r="BU11" s="229" t="s">
        <v>1703</v>
      </c>
      <c r="BV11" s="228">
        <v>133</v>
      </c>
      <c r="CB11" s="228" t="s">
        <v>507</v>
      </c>
      <c r="CC11" s="229" t="s">
        <v>1674</v>
      </c>
      <c r="CD11" s="228">
        <v>396</v>
      </c>
      <c r="CF11" s="286" t="s">
        <v>2493</v>
      </c>
      <c r="CG11" s="286" t="s">
        <v>2567</v>
      </c>
      <c r="CH11">
        <v>519</v>
      </c>
      <c r="CN11" s="228" t="s">
        <v>426</v>
      </c>
      <c r="CO11" s="229" t="s">
        <v>1796</v>
      </c>
      <c r="CP11" s="228">
        <v>293</v>
      </c>
      <c r="CR11" s="228" t="s">
        <v>462</v>
      </c>
      <c r="CS11" s="229" t="s">
        <v>1456</v>
      </c>
      <c r="CT11" s="228">
        <v>336</v>
      </c>
      <c r="CV11" s="228" t="s">
        <v>451</v>
      </c>
      <c r="CW11" s="229" t="s">
        <v>1649</v>
      </c>
      <c r="CX11" s="228">
        <v>323</v>
      </c>
      <c r="CZ11" s="281" t="s">
        <v>187</v>
      </c>
      <c r="DA11" s="229" t="s">
        <v>1455</v>
      </c>
      <c r="DB11" s="281">
        <v>30</v>
      </c>
      <c r="DH11" s="255" t="s">
        <v>368</v>
      </c>
      <c r="DI11" s="275" t="s">
        <v>1538</v>
      </c>
      <c r="DJ11" s="255">
        <v>228</v>
      </c>
    </row>
    <row r="12" spans="1:118" x14ac:dyDescent="0.25">
      <c r="A12" t="s">
        <v>58</v>
      </c>
      <c r="B12" s="2" t="s">
        <v>73</v>
      </c>
      <c r="C12" t="s">
        <v>58</v>
      </c>
      <c r="E12" s="19">
        <v>43678</v>
      </c>
      <c r="F12" s="10" t="s">
        <v>49</v>
      </c>
      <c r="G12" s="3" t="s">
        <v>90</v>
      </c>
      <c r="H12" s="15" t="str">
        <f t="shared" si="0"/>
        <v>Litere, București/ Limba şi literatura engleză - Limbi şi literaturi moderne (franceză, germană, spaniolă, italiană, rusă)/clasică (latină)</v>
      </c>
      <c r="I12" t="s">
        <v>552</v>
      </c>
      <c r="K12" s="234" t="s">
        <v>261</v>
      </c>
      <c r="L12" s="235" t="s">
        <v>1397</v>
      </c>
      <c r="M12" s="35">
        <v>111</v>
      </c>
      <c r="N12">
        <f t="shared" si="2"/>
        <v>20</v>
      </c>
      <c r="O12" s="231" t="s">
        <v>579</v>
      </c>
      <c r="Q12" t="s">
        <v>56</v>
      </c>
      <c r="R12" t="s">
        <v>565</v>
      </c>
      <c r="S12" s="16" t="str">
        <f t="shared" si="1"/>
        <v>ANDRONIE MIHAI</v>
      </c>
      <c r="T12" s="12" t="s">
        <v>946</v>
      </c>
      <c r="U12" s="12" t="s">
        <v>607</v>
      </c>
      <c r="V12" t="s">
        <v>1275</v>
      </c>
      <c r="W12" s="34" t="s">
        <v>310</v>
      </c>
      <c r="AC12">
        <v>1</v>
      </c>
      <c r="AD12" t="s">
        <v>2676</v>
      </c>
      <c r="AE12" s="223" t="s">
        <v>2669</v>
      </c>
      <c r="AF12" s="223" t="s">
        <v>2690</v>
      </c>
      <c r="AG12" s="258" t="s">
        <v>400</v>
      </c>
      <c r="AH12" s="257" t="s">
        <v>1774</v>
      </c>
      <c r="AI12" s="219">
        <v>262</v>
      </c>
      <c r="AL12" s="240" t="s">
        <v>2719</v>
      </c>
      <c r="AR12" s="252" t="s">
        <v>405</v>
      </c>
      <c r="AS12" s="253" t="s">
        <v>1473</v>
      </c>
      <c r="AT12" s="255">
        <v>270</v>
      </c>
      <c r="AV12" s="224" t="s">
        <v>1920</v>
      </c>
      <c r="AW12" s="225" t="s">
        <v>1950</v>
      </c>
      <c r="AX12" s="228">
        <v>445</v>
      </c>
      <c r="AZ12" s="224" t="s">
        <v>3048</v>
      </c>
      <c r="BA12" s="286" t="s">
        <v>3049</v>
      </c>
      <c r="BB12" s="228">
        <v>581</v>
      </c>
      <c r="BD12" s="224" t="s">
        <v>176</v>
      </c>
      <c r="BE12" s="225" t="s">
        <v>1468</v>
      </c>
      <c r="BF12" s="228">
        <v>20</v>
      </c>
      <c r="BH12" s="228" t="s">
        <v>318</v>
      </c>
      <c r="BI12" s="229" t="s">
        <v>1442</v>
      </c>
      <c r="BJ12" s="228">
        <v>174</v>
      </c>
      <c r="BL12" s="228" t="s">
        <v>1928</v>
      </c>
      <c r="BM12" s="229" t="s">
        <v>1958</v>
      </c>
      <c r="BN12" s="228">
        <v>453</v>
      </c>
      <c r="BP12" s="228" t="s">
        <v>344</v>
      </c>
      <c r="BQ12" s="273" t="s">
        <v>1720</v>
      </c>
      <c r="BR12" s="228">
        <v>202</v>
      </c>
      <c r="BT12" s="228" t="s">
        <v>284</v>
      </c>
      <c r="BU12" s="229" t="s">
        <v>1459</v>
      </c>
      <c r="BV12" s="228">
        <v>137</v>
      </c>
      <c r="CB12" s="228" t="s">
        <v>520</v>
      </c>
      <c r="CC12" s="229" t="s">
        <v>1494</v>
      </c>
      <c r="CD12" s="228">
        <v>398</v>
      </c>
      <c r="CF12" s="228" t="s">
        <v>503</v>
      </c>
      <c r="CG12" s="229" t="s">
        <v>1572</v>
      </c>
      <c r="CH12" s="228">
        <v>379</v>
      </c>
      <c r="CN12" s="255" t="s">
        <v>2614</v>
      </c>
      <c r="CO12" s="276" t="s">
        <v>2615</v>
      </c>
      <c r="CP12" s="255">
        <v>529</v>
      </c>
      <c r="CR12" s="228" t="s">
        <v>463</v>
      </c>
      <c r="CS12" s="229" t="s">
        <v>1470</v>
      </c>
      <c r="CT12" s="228">
        <v>338</v>
      </c>
      <c r="CV12" s="228" t="s">
        <v>2453</v>
      </c>
      <c r="CW12" s="229" t="s">
        <v>2527</v>
      </c>
      <c r="CX12" s="228">
        <v>337</v>
      </c>
      <c r="CZ12" s="281" t="s">
        <v>1919</v>
      </c>
      <c r="DA12" s="229" t="s">
        <v>1949</v>
      </c>
      <c r="DB12" s="281">
        <v>444</v>
      </c>
      <c r="DH12" s="255" t="s">
        <v>1922</v>
      </c>
      <c r="DI12" s="275" t="s">
        <v>1952</v>
      </c>
      <c r="DJ12" s="255">
        <v>447</v>
      </c>
    </row>
    <row r="13" spans="1:118" x14ac:dyDescent="0.25">
      <c r="A13" t="s">
        <v>59</v>
      </c>
      <c r="B13" s="2" t="s">
        <v>71</v>
      </c>
      <c r="C13" t="s">
        <v>59</v>
      </c>
      <c r="E13" s="19">
        <v>43709</v>
      </c>
      <c r="F13" s="6" t="s">
        <v>49</v>
      </c>
      <c r="G13" s="7" t="s">
        <v>93</v>
      </c>
      <c r="H13" s="15" t="str">
        <f t="shared" si="0"/>
        <v>Litere, București/ Limbă şi literatură română - modernizare şi modernitate</v>
      </c>
      <c r="J13" t="s">
        <v>552</v>
      </c>
      <c r="K13" s="234" t="s">
        <v>310</v>
      </c>
      <c r="L13" s="235" t="s">
        <v>1398</v>
      </c>
      <c r="M13" s="35">
        <v>165</v>
      </c>
      <c r="N13">
        <f t="shared" si="2"/>
        <v>21</v>
      </c>
      <c r="O13" s="231" t="s">
        <v>581</v>
      </c>
      <c r="Q13" t="s">
        <v>58</v>
      </c>
      <c r="R13" t="s">
        <v>564</v>
      </c>
      <c r="S13" s="16" t="str">
        <f t="shared" si="1"/>
        <v>ANDRONIE VIOREL</v>
      </c>
      <c r="T13" s="12" t="s">
        <v>947</v>
      </c>
      <c r="U13" s="12" t="s">
        <v>608</v>
      </c>
      <c r="V13" t="s">
        <v>1334</v>
      </c>
      <c r="W13" s="34" t="s">
        <v>185</v>
      </c>
      <c r="AC13">
        <v>1</v>
      </c>
      <c r="AD13" t="s">
        <v>2682</v>
      </c>
      <c r="AE13" s="223" t="s">
        <v>2672</v>
      </c>
      <c r="AF13" s="223" t="s">
        <v>2691</v>
      </c>
      <c r="AG13" s="34" t="s">
        <v>458</v>
      </c>
      <c r="AH13" s="257" t="s">
        <v>1406</v>
      </c>
      <c r="AI13" s="219">
        <v>332</v>
      </c>
      <c r="AL13" s="240" t="s">
        <v>2720</v>
      </c>
      <c r="AR13" s="252" t="s">
        <v>406</v>
      </c>
      <c r="AS13" s="274" t="s">
        <v>1678</v>
      </c>
      <c r="AT13" s="255">
        <v>271</v>
      </c>
      <c r="AV13" s="224" t="s">
        <v>240</v>
      </c>
      <c r="AW13" s="225" t="s">
        <v>1493</v>
      </c>
      <c r="AX13" s="228">
        <v>87</v>
      </c>
      <c r="AZ13" s="252" t="s">
        <v>381</v>
      </c>
      <c r="BA13" s="253" t="s">
        <v>1450</v>
      </c>
      <c r="BB13" s="255">
        <v>243</v>
      </c>
      <c r="BD13" s="224" t="s">
        <v>177</v>
      </c>
      <c r="BE13" s="225" t="s">
        <v>1667</v>
      </c>
      <c r="BF13" s="228">
        <v>4</v>
      </c>
      <c r="BH13" s="228" t="s">
        <v>2451</v>
      </c>
      <c r="BI13" s="229" t="s">
        <v>2525</v>
      </c>
      <c r="BJ13" s="228">
        <v>479</v>
      </c>
      <c r="BL13" s="228" t="s">
        <v>2616</v>
      </c>
      <c r="BM13" s="229" t="s">
        <v>2617</v>
      </c>
      <c r="BN13" s="228">
        <v>530</v>
      </c>
      <c r="BP13" s="228" t="s">
        <v>337</v>
      </c>
      <c r="BQ13" s="229" t="s">
        <v>1721</v>
      </c>
      <c r="BR13" s="228">
        <v>193</v>
      </c>
      <c r="BT13" s="228" t="s">
        <v>285</v>
      </c>
      <c r="BU13" s="229" t="s">
        <v>1653</v>
      </c>
      <c r="BV13" s="228">
        <v>138</v>
      </c>
      <c r="CB13" s="228" t="s">
        <v>522</v>
      </c>
      <c r="CC13" s="229" t="s">
        <v>1503</v>
      </c>
      <c r="CD13" s="228">
        <v>384</v>
      </c>
      <c r="CF13" s="255" t="s">
        <v>506</v>
      </c>
      <c r="CG13" s="276" t="s">
        <v>1453</v>
      </c>
      <c r="CH13" s="255">
        <v>382</v>
      </c>
      <c r="CN13" s="255" t="s">
        <v>2489</v>
      </c>
      <c r="CO13" s="276" t="s">
        <v>2563</v>
      </c>
      <c r="CP13" s="255">
        <v>499</v>
      </c>
      <c r="CR13" s="228" t="s">
        <v>477</v>
      </c>
      <c r="CS13" s="229" t="s">
        <v>1659</v>
      </c>
      <c r="CT13" s="228">
        <v>352</v>
      </c>
      <c r="CV13" s="228" t="s">
        <v>476</v>
      </c>
      <c r="CW13" s="229" t="s">
        <v>1467</v>
      </c>
      <c r="CX13" s="228">
        <v>351</v>
      </c>
      <c r="CZ13" s="281" t="s">
        <v>194</v>
      </c>
      <c r="DA13" s="229" t="s">
        <v>1457</v>
      </c>
      <c r="DB13" s="281">
        <v>37</v>
      </c>
    </row>
    <row r="14" spans="1:118" x14ac:dyDescent="0.25">
      <c r="A14" t="s">
        <v>60</v>
      </c>
      <c r="B14" s="2" t="s">
        <v>63</v>
      </c>
      <c r="C14" t="s">
        <v>60</v>
      </c>
      <c r="E14" s="19">
        <v>43739</v>
      </c>
      <c r="F14" s="10" t="s">
        <v>49</v>
      </c>
      <c r="G14" s="4" t="s">
        <v>91</v>
      </c>
      <c r="H14" s="15" t="str">
        <f t="shared" si="0"/>
        <v>Litere, București/ Limba şi literatura română - O limbă şi literatură modernă (engleză, franceză)</v>
      </c>
      <c r="I14" t="s">
        <v>552</v>
      </c>
      <c r="K14" s="234" t="s">
        <v>2428</v>
      </c>
      <c r="L14" s="236" t="s">
        <v>2502</v>
      </c>
      <c r="M14" s="34">
        <v>510</v>
      </c>
      <c r="N14">
        <f t="shared" si="2"/>
        <v>22</v>
      </c>
      <c r="O14" s="231" t="s">
        <v>580</v>
      </c>
      <c r="Q14" t="s">
        <v>58</v>
      </c>
      <c r="R14" t="s">
        <v>566</v>
      </c>
      <c r="S14" s="16" t="str">
        <f t="shared" si="1"/>
        <v>ANTONESCU MIHAIL</v>
      </c>
      <c r="T14" s="12" t="s">
        <v>948</v>
      </c>
      <c r="U14" s="12" t="s">
        <v>609</v>
      </c>
      <c r="V14" t="s">
        <v>761</v>
      </c>
      <c r="W14" s="34" t="s">
        <v>540</v>
      </c>
      <c r="AC14">
        <v>1</v>
      </c>
      <c r="AD14" t="s">
        <v>2682</v>
      </c>
      <c r="AE14" s="223" t="s">
        <v>2672</v>
      </c>
      <c r="AF14" s="223" t="s">
        <v>2691</v>
      </c>
      <c r="AG14" s="34" t="s">
        <v>236</v>
      </c>
      <c r="AH14" s="259" t="s">
        <v>1411</v>
      </c>
      <c r="AI14" s="219">
        <v>82</v>
      </c>
      <c r="AL14" s="240" t="s">
        <v>2724</v>
      </c>
      <c r="AR14" s="252" t="s">
        <v>395</v>
      </c>
      <c r="AS14" s="274" t="s">
        <v>1679</v>
      </c>
      <c r="AT14" s="255">
        <v>257</v>
      </c>
      <c r="AV14" t="s">
        <v>3034</v>
      </c>
      <c r="AW14" t="s">
        <v>3035</v>
      </c>
      <c r="AX14" s="35">
        <v>575</v>
      </c>
      <c r="AZ14" s="252" t="s">
        <v>2455</v>
      </c>
      <c r="BA14" s="253" t="s">
        <v>2529</v>
      </c>
      <c r="BB14" s="255">
        <v>489</v>
      </c>
      <c r="BD14" s="224" t="s">
        <v>162</v>
      </c>
      <c r="BE14" s="225" t="s">
        <v>1689</v>
      </c>
      <c r="BF14" s="228">
        <v>7</v>
      </c>
      <c r="BH14" s="228" t="s">
        <v>319</v>
      </c>
      <c r="BI14" s="229" t="s">
        <v>1478</v>
      </c>
      <c r="BJ14" s="228">
        <v>175</v>
      </c>
      <c r="BL14" s="228" t="s">
        <v>444</v>
      </c>
      <c r="BM14" s="229" t="s">
        <v>1562</v>
      </c>
      <c r="BN14" s="228">
        <v>315</v>
      </c>
      <c r="BP14" s="228" t="s">
        <v>333</v>
      </c>
      <c r="BQ14" s="229" t="s">
        <v>1529</v>
      </c>
      <c r="BR14" s="228">
        <v>189</v>
      </c>
      <c r="BT14" s="228" t="s">
        <v>286</v>
      </c>
      <c r="BU14" s="273" t="s">
        <v>1654</v>
      </c>
      <c r="BV14" s="228">
        <v>139</v>
      </c>
      <c r="CB14" s="228" t="s">
        <v>508</v>
      </c>
      <c r="CC14" s="229" t="s">
        <v>1523</v>
      </c>
      <c r="CD14" s="228">
        <v>376</v>
      </c>
      <c r="CF14" s="255" t="s">
        <v>2948</v>
      </c>
      <c r="CG14" s="276" t="s">
        <v>2911</v>
      </c>
      <c r="CH14" s="255">
        <v>571</v>
      </c>
      <c r="CN14" s="255" t="s">
        <v>434</v>
      </c>
      <c r="CO14" s="276" t="s">
        <v>1546</v>
      </c>
      <c r="CP14" s="255">
        <v>305</v>
      </c>
      <c r="CR14" s="228" t="s">
        <v>450</v>
      </c>
      <c r="CS14" s="229" t="s">
        <v>1670</v>
      </c>
      <c r="CT14" s="228">
        <v>322</v>
      </c>
      <c r="CV14" s="228" t="s">
        <v>478</v>
      </c>
      <c r="CW14" s="229" t="s">
        <v>1661</v>
      </c>
      <c r="CX14" s="228">
        <v>353</v>
      </c>
      <c r="CZ14" s="281" t="s">
        <v>2919</v>
      </c>
      <c r="DA14" s="229" t="s">
        <v>2882</v>
      </c>
      <c r="DB14" s="281">
        <v>542</v>
      </c>
    </row>
    <row r="15" spans="1:118" x14ac:dyDescent="0.25">
      <c r="A15" t="s">
        <v>61</v>
      </c>
      <c r="B15" s="2" t="s">
        <v>68</v>
      </c>
      <c r="C15" t="s">
        <v>61</v>
      </c>
      <c r="E15" s="19">
        <v>43770</v>
      </c>
      <c r="F15" s="6" t="s">
        <v>49</v>
      </c>
      <c r="G15" s="7" t="s">
        <v>94</v>
      </c>
      <c r="H15" s="15" t="str">
        <f t="shared" si="0"/>
        <v>Litere, București/ Modernitatea în literatura europeană</v>
      </c>
      <c r="J15" t="s">
        <v>552</v>
      </c>
      <c r="K15" s="234" t="s">
        <v>2429</v>
      </c>
      <c r="L15" s="236" t="s">
        <v>2503</v>
      </c>
      <c r="M15" s="34">
        <v>498</v>
      </c>
      <c r="N15">
        <f t="shared" si="2"/>
        <v>19</v>
      </c>
      <c r="O15" s="231" t="s">
        <v>583</v>
      </c>
      <c r="Q15" t="s">
        <v>59</v>
      </c>
      <c r="R15" t="s">
        <v>564</v>
      </c>
      <c r="S15" s="16" t="str">
        <f t="shared" si="1"/>
        <v>ARISANU AUREL</v>
      </c>
      <c r="T15" s="12" t="s">
        <v>949</v>
      </c>
      <c r="U15" s="12" t="s">
        <v>610</v>
      </c>
      <c r="V15" t="s">
        <v>1279</v>
      </c>
      <c r="W15" s="34" t="s">
        <v>335</v>
      </c>
      <c r="AC15">
        <v>1</v>
      </c>
      <c r="AD15" t="s">
        <v>2682</v>
      </c>
      <c r="AE15" s="223" t="s">
        <v>2672</v>
      </c>
      <c r="AF15" s="223" t="s">
        <v>2691</v>
      </c>
      <c r="AG15" s="34" t="s">
        <v>237</v>
      </c>
      <c r="AH15" s="259" t="s">
        <v>1611</v>
      </c>
      <c r="AI15" s="219">
        <v>84</v>
      </c>
      <c r="AL15" s="240" t="s">
        <v>2725</v>
      </c>
      <c r="AR15" s="252" t="s">
        <v>407</v>
      </c>
      <c r="AS15" s="253" t="s">
        <v>1680</v>
      </c>
      <c r="AT15" s="255">
        <v>272</v>
      </c>
      <c r="AV15" s="224" t="s">
        <v>243</v>
      </c>
      <c r="AW15" s="225" t="s">
        <v>1496</v>
      </c>
      <c r="AX15" s="228">
        <v>90</v>
      </c>
      <c r="AZ15" s="252" t="s">
        <v>382</v>
      </c>
      <c r="BA15" s="253" t="s">
        <v>1658</v>
      </c>
      <c r="BB15" s="255">
        <v>244</v>
      </c>
      <c r="BD15" s="224" t="s">
        <v>165</v>
      </c>
      <c r="BE15" s="225" t="s">
        <v>1693</v>
      </c>
      <c r="BF15" s="228">
        <v>8</v>
      </c>
      <c r="BH15" s="228" t="s">
        <v>2466</v>
      </c>
      <c r="BI15" s="229" t="s">
        <v>2540</v>
      </c>
      <c r="BJ15" s="228">
        <v>480</v>
      </c>
      <c r="BL15" s="228" t="s">
        <v>440</v>
      </c>
      <c r="BM15" s="229" t="s">
        <v>1778</v>
      </c>
      <c r="BN15" s="228">
        <v>311</v>
      </c>
      <c r="BP15" s="228" t="s">
        <v>2999</v>
      </c>
      <c r="BQ15" s="229" t="s">
        <v>3000</v>
      </c>
      <c r="BR15" s="228">
        <v>203</v>
      </c>
      <c r="BT15" s="228" t="s">
        <v>287</v>
      </c>
      <c r="BU15" s="229" t="s">
        <v>1460</v>
      </c>
      <c r="BV15" s="228">
        <v>140</v>
      </c>
      <c r="CB15" s="228" t="s">
        <v>500</v>
      </c>
      <c r="CC15" s="229" t="s">
        <v>1532</v>
      </c>
      <c r="CD15" s="228">
        <v>385</v>
      </c>
      <c r="CF15" s="255" t="s">
        <v>502</v>
      </c>
      <c r="CG15" s="276" t="s">
        <v>1464</v>
      </c>
      <c r="CH15" s="255">
        <v>378</v>
      </c>
      <c r="CN15" s="255" t="s">
        <v>2939</v>
      </c>
      <c r="CO15" s="276" t="s">
        <v>2902</v>
      </c>
      <c r="CP15" s="255">
        <v>562</v>
      </c>
      <c r="CR15" s="228" t="s">
        <v>455</v>
      </c>
      <c r="CS15" s="229" t="s">
        <v>1698</v>
      </c>
      <c r="CT15" s="228">
        <v>327</v>
      </c>
      <c r="CV15" s="228" t="s">
        <v>479</v>
      </c>
      <c r="CW15" s="229" t="s">
        <v>1669</v>
      </c>
      <c r="CX15" s="228">
        <v>354</v>
      </c>
      <c r="CZ15" s="281" t="s">
        <v>206</v>
      </c>
      <c r="DA15" s="229" t="s">
        <v>1651</v>
      </c>
      <c r="DB15" s="281">
        <v>50</v>
      </c>
    </row>
    <row r="16" spans="1:118" x14ac:dyDescent="0.25">
      <c r="A16" t="s">
        <v>78</v>
      </c>
      <c r="B16" s="2" t="s">
        <v>77</v>
      </c>
      <c r="C16" t="s">
        <v>78</v>
      </c>
      <c r="E16" s="19">
        <v>43800</v>
      </c>
      <c r="F16" s="6" t="s">
        <v>50</v>
      </c>
      <c r="G16" s="7" t="s">
        <v>104</v>
      </c>
      <c r="H16" s="15" t="str">
        <f t="shared" si="0"/>
        <v>Matematică, Informatică și Științele Naturii, București/ Analiza şi expertiza riscurilor de mediu</v>
      </c>
      <c r="J16" t="s">
        <v>552</v>
      </c>
      <c r="K16" s="234" t="s">
        <v>185</v>
      </c>
      <c r="L16" s="235" t="s">
        <v>1587</v>
      </c>
      <c r="M16" s="35">
        <v>28</v>
      </c>
      <c r="N16">
        <f t="shared" si="2"/>
        <v>17</v>
      </c>
      <c r="O16" s="231" t="s">
        <v>582</v>
      </c>
      <c r="Q16" t="s">
        <v>59</v>
      </c>
      <c r="R16" t="s">
        <v>566</v>
      </c>
      <c r="S16" s="16" t="str">
        <f t="shared" si="1"/>
        <v>ARTENE DIANA ANCA</v>
      </c>
      <c r="T16" s="12" t="s">
        <v>950</v>
      </c>
      <c r="U16" s="12" t="s">
        <v>611</v>
      </c>
      <c r="V16" t="s">
        <v>803</v>
      </c>
      <c r="W16" s="34" t="s">
        <v>429</v>
      </c>
      <c r="AC16">
        <v>1</v>
      </c>
      <c r="AD16" t="s">
        <v>2682</v>
      </c>
      <c r="AE16" s="223" t="s">
        <v>2672</v>
      </c>
      <c r="AF16" s="223" t="s">
        <v>2691</v>
      </c>
      <c r="AG16" s="34" t="s">
        <v>238</v>
      </c>
      <c r="AH16" s="257" t="s">
        <v>1615</v>
      </c>
      <c r="AI16" s="219">
        <v>85</v>
      </c>
      <c r="AL16" s="240" t="s">
        <v>2726</v>
      </c>
      <c r="AR16" s="252" t="s">
        <v>396</v>
      </c>
      <c r="AS16" s="253" t="s">
        <v>1681</v>
      </c>
      <c r="AT16" s="255">
        <v>258</v>
      </c>
      <c r="AV16" s="224" t="s">
        <v>231</v>
      </c>
      <c r="AW16" s="225" t="s">
        <v>1527</v>
      </c>
      <c r="AX16" s="228">
        <v>76</v>
      </c>
      <c r="AZ16" s="252" t="s">
        <v>383</v>
      </c>
      <c r="BA16" s="274" t="s">
        <v>1466</v>
      </c>
      <c r="BB16" s="255">
        <v>245</v>
      </c>
      <c r="BD16" s="224" t="s">
        <v>166</v>
      </c>
      <c r="BE16" s="226" t="s">
        <v>1696</v>
      </c>
      <c r="BF16" s="228">
        <v>21</v>
      </c>
      <c r="BH16" s="228" t="s">
        <v>311</v>
      </c>
      <c r="BI16" s="229" t="s">
        <v>1501</v>
      </c>
      <c r="BJ16" s="228">
        <v>166</v>
      </c>
      <c r="BL16" s="228" t="s">
        <v>447</v>
      </c>
      <c r="BM16" s="229" t="s">
        <v>1790</v>
      </c>
      <c r="BN16" s="228">
        <v>318</v>
      </c>
      <c r="BP16" s="281" t="s">
        <v>357</v>
      </c>
      <c r="BQ16" s="229" t="s">
        <v>1539</v>
      </c>
      <c r="BR16" s="281">
        <v>217</v>
      </c>
      <c r="BT16" s="228" t="s">
        <v>267</v>
      </c>
      <c r="BU16" s="229" t="s">
        <v>1461</v>
      </c>
      <c r="BV16" s="228">
        <v>119</v>
      </c>
      <c r="CB16" s="228" t="s">
        <v>509</v>
      </c>
      <c r="CC16" s="229" t="s">
        <v>1535</v>
      </c>
      <c r="CD16" s="228">
        <v>404</v>
      </c>
      <c r="CF16" s="255" t="s">
        <v>533</v>
      </c>
      <c r="CG16" s="276" t="s">
        <v>1684</v>
      </c>
      <c r="CH16" s="255">
        <v>412</v>
      </c>
      <c r="CN16" s="278" t="s">
        <v>2495</v>
      </c>
      <c r="CO16" s="276" t="s">
        <v>2569</v>
      </c>
      <c r="CP16" s="255">
        <v>500</v>
      </c>
      <c r="CR16" s="228" t="s">
        <v>465</v>
      </c>
      <c r="CS16" s="229" t="s">
        <v>1514</v>
      </c>
      <c r="CT16" s="228">
        <v>340</v>
      </c>
      <c r="CV16" s="80" t="s">
        <v>2610</v>
      </c>
      <c r="CW16" s="80" t="s">
        <v>2611</v>
      </c>
      <c r="CX16" s="80">
        <v>531</v>
      </c>
      <c r="CZ16" s="281" t="s">
        <v>1917</v>
      </c>
      <c r="DA16" s="273" t="s">
        <v>1652</v>
      </c>
      <c r="DB16" s="281">
        <v>39</v>
      </c>
    </row>
    <row r="17" spans="1:106" x14ac:dyDescent="0.25">
      <c r="E17" s="19">
        <v>43831</v>
      </c>
      <c r="F17" s="6" t="s">
        <v>50</v>
      </c>
      <c r="G17" s="3" t="s">
        <v>101</v>
      </c>
      <c r="H17" s="15" t="str">
        <f t="shared" si="0"/>
        <v>Matematică, Informatică și Științele Naturii, București/ Geografia turismului</v>
      </c>
      <c r="I17" t="s">
        <v>552</v>
      </c>
      <c r="K17" s="234" t="s">
        <v>2430</v>
      </c>
      <c r="L17" s="236" t="s">
        <v>2504</v>
      </c>
      <c r="M17" s="34">
        <v>492</v>
      </c>
      <c r="N17">
        <f t="shared" si="2"/>
        <v>23</v>
      </c>
      <c r="O17" s="231" t="s">
        <v>584</v>
      </c>
      <c r="Q17" t="s">
        <v>60</v>
      </c>
      <c r="R17" t="s">
        <v>567</v>
      </c>
      <c r="S17" s="16" t="str">
        <f t="shared" si="1"/>
        <v>AVERIAN ALEXANDRU</v>
      </c>
      <c r="T17" s="12" t="s">
        <v>951</v>
      </c>
      <c r="U17" s="12" t="s">
        <v>612</v>
      </c>
      <c r="V17" t="s">
        <v>1292</v>
      </c>
      <c r="W17" s="34" t="s">
        <v>307</v>
      </c>
      <c r="AC17">
        <v>1</v>
      </c>
      <c r="AD17" t="s">
        <v>2682</v>
      </c>
      <c r="AE17" s="223" t="s">
        <v>2672</v>
      </c>
      <c r="AF17" s="223" t="s">
        <v>2691</v>
      </c>
      <c r="AG17" s="34" t="s">
        <v>234</v>
      </c>
      <c r="AH17" s="257" t="s">
        <v>1624</v>
      </c>
      <c r="AI17" s="219">
        <v>79</v>
      </c>
      <c r="AL17" s="240" t="s">
        <v>2727</v>
      </c>
      <c r="AR17" s="252" t="s">
        <v>408</v>
      </c>
      <c r="AS17" s="253" t="s">
        <v>1695</v>
      </c>
      <c r="AT17" s="255">
        <v>273</v>
      </c>
      <c r="AV17" s="224" t="s">
        <v>241</v>
      </c>
      <c r="AW17" s="225" t="s">
        <v>1724</v>
      </c>
      <c r="AX17" s="228">
        <v>88</v>
      </c>
      <c r="AZ17" s="252" t="s">
        <v>384</v>
      </c>
      <c r="BA17" s="274" t="s">
        <v>1472</v>
      </c>
      <c r="BB17" s="255">
        <v>246</v>
      </c>
      <c r="BD17" s="224" t="s">
        <v>178</v>
      </c>
      <c r="BE17" s="227" t="s">
        <v>1526</v>
      </c>
      <c r="BF17" s="228">
        <v>9</v>
      </c>
      <c r="BH17" s="228" t="s">
        <v>320</v>
      </c>
      <c r="BI17" s="229" t="s">
        <v>1694</v>
      </c>
      <c r="BJ17" s="228">
        <v>176</v>
      </c>
      <c r="BL17" s="252" t="s">
        <v>1929</v>
      </c>
      <c r="BM17" s="253" t="s">
        <v>1959</v>
      </c>
      <c r="BN17" s="254">
        <v>454</v>
      </c>
      <c r="BP17" s="228" t="s">
        <v>2929</v>
      </c>
      <c r="BQ17" s="229" t="s">
        <v>2892</v>
      </c>
      <c r="BR17" s="228">
        <v>552</v>
      </c>
      <c r="BT17" s="228" t="s">
        <v>259</v>
      </c>
      <c r="BU17" s="229" t="s">
        <v>1469</v>
      </c>
      <c r="BV17" s="228">
        <v>109</v>
      </c>
      <c r="CB17" s="228" t="s">
        <v>1914</v>
      </c>
      <c r="CC17" s="229" t="s">
        <v>1556</v>
      </c>
      <c r="CD17" s="228">
        <v>405</v>
      </c>
      <c r="CF17" s="255" t="s">
        <v>534</v>
      </c>
      <c r="CG17" s="276" t="s">
        <v>1688</v>
      </c>
      <c r="CH17" s="255">
        <v>413</v>
      </c>
      <c r="CN17" s="275" t="s">
        <v>2496</v>
      </c>
      <c r="CO17" s="276" t="s">
        <v>2570</v>
      </c>
      <c r="CP17" s="255">
        <v>497</v>
      </c>
      <c r="CR17" s="228" t="s">
        <v>466</v>
      </c>
      <c r="CS17" s="229" t="s">
        <v>1711</v>
      </c>
      <c r="CT17" s="228">
        <v>341</v>
      </c>
      <c r="CV17" s="228" t="s">
        <v>480</v>
      </c>
      <c r="CW17" s="273" t="s">
        <v>1502</v>
      </c>
      <c r="CX17" s="228">
        <v>355</v>
      </c>
      <c r="CZ17" s="281" t="s">
        <v>196</v>
      </c>
      <c r="DA17" s="229" t="s">
        <v>1660</v>
      </c>
      <c r="DB17" s="281">
        <v>40</v>
      </c>
    </row>
    <row r="18" spans="1:106" x14ac:dyDescent="0.25">
      <c r="A18" t="s">
        <v>57</v>
      </c>
      <c r="B18" s="2" t="s">
        <v>76</v>
      </c>
      <c r="C18" t="s">
        <v>57</v>
      </c>
      <c r="E18" s="19">
        <v>43862</v>
      </c>
      <c r="F18" s="6" t="s">
        <v>50</v>
      </c>
      <c r="G18" s="3" t="s">
        <v>100</v>
      </c>
      <c r="H18" s="15" t="str">
        <f t="shared" si="0"/>
        <v>Matematică, Informatică și Științele Naturii, București/ Geografie</v>
      </c>
      <c r="I18" t="s">
        <v>552</v>
      </c>
      <c r="K18" s="234" t="s">
        <v>540</v>
      </c>
      <c r="L18" s="235" t="s">
        <v>1588</v>
      </c>
      <c r="M18" s="35">
        <v>419</v>
      </c>
      <c r="N18">
        <f t="shared" si="2"/>
        <v>21</v>
      </c>
      <c r="O18" s="231" t="s">
        <v>585</v>
      </c>
      <c r="Q18" t="s">
        <v>61</v>
      </c>
      <c r="R18" t="s">
        <v>568</v>
      </c>
      <c r="S18" s="16" t="str">
        <f t="shared" si="1"/>
        <v>AVRAM LAURENTIA GEORGETA</v>
      </c>
      <c r="T18" s="12" t="s">
        <v>952</v>
      </c>
      <c r="U18" s="12" t="s">
        <v>606</v>
      </c>
      <c r="V18" t="s">
        <v>677</v>
      </c>
      <c r="W18" s="34" t="s">
        <v>547</v>
      </c>
      <c r="AC18">
        <v>1</v>
      </c>
      <c r="AD18" t="s">
        <v>2682</v>
      </c>
      <c r="AE18" s="223" t="s">
        <v>2672</v>
      </c>
      <c r="AF18" s="223" t="s">
        <v>2691</v>
      </c>
      <c r="AG18" s="34" t="s">
        <v>233</v>
      </c>
      <c r="AH18" s="257" t="s">
        <v>1426</v>
      </c>
      <c r="AI18" s="219">
        <v>78</v>
      </c>
      <c r="AL18" s="240" t="s">
        <v>2728</v>
      </c>
      <c r="AR18" s="252" t="s">
        <v>409</v>
      </c>
      <c r="AS18" s="253" t="s">
        <v>1697</v>
      </c>
      <c r="AT18" s="255">
        <v>274</v>
      </c>
      <c r="AV18" s="224" t="s">
        <v>2483</v>
      </c>
      <c r="AW18" s="225" t="s">
        <v>2557</v>
      </c>
      <c r="AX18" s="228">
        <v>440</v>
      </c>
      <c r="AZ18" s="252" t="s">
        <v>593</v>
      </c>
      <c r="BA18" s="253" t="s">
        <v>1481</v>
      </c>
      <c r="BB18" s="255">
        <v>237</v>
      </c>
      <c r="BD18" s="224" t="s">
        <v>167</v>
      </c>
      <c r="BE18" s="225" t="s">
        <v>1528</v>
      </c>
      <c r="BF18" s="228">
        <v>22</v>
      </c>
      <c r="BH18" s="228" t="s">
        <v>306</v>
      </c>
      <c r="BI18" s="229" t="s">
        <v>1533</v>
      </c>
      <c r="BJ18" s="228">
        <v>161</v>
      </c>
      <c r="BL18" s="252" t="s">
        <v>2490</v>
      </c>
      <c r="BM18" s="274" t="s">
        <v>2564</v>
      </c>
      <c r="BN18" s="252">
        <v>506</v>
      </c>
      <c r="BP18" s="228" t="s">
        <v>330</v>
      </c>
      <c r="BQ18" s="229" t="s">
        <v>1541</v>
      </c>
      <c r="BR18" s="228">
        <v>186</v>
      </c>
      <c r="BT18" s="228" t="s">
        <v>268</v>
      </c>
      <c r="BU18" s="229" t="s">
        <v>1482</v>
      </c>
      <c r="BV18" s="228">
        <v>120</v>
      </c>
      <c r="CB18" s="256" t="s">
        <v>501</v>
      </c>
      <c r="CC18" s="229" t="s">
        <v>1780</v>
      </c>
      <c r="CD18" s="228">
        <v>377</v>
      </c>
      <c r="CF18" s="255" t="s">
        <v>1890</v>
      </c>
      <c r="CG18" s="276" t="s">
        <v>1891</v>
      </c>
      <c r="CH18" s="255">
        <v>439</v>
      </c>
      <c r="CR18" s="228" t="s">
        <v>3036</v>
      </c>
      <c r="CS18" s="229" t="s">
        <v>1655</v>
      </c>
      <c r="CT18" s="228">
        <v>326</v>
      </c>
      <c r="CV18" s="228" t="s">
        <v>2471</v>
      </c>
      <c r="CW18" s="273" t="s">
        <v>3039</v>
      </c>
      <c r="CX18" s="228">
        <v>576</v>
      </c>
      <c r="CZ18" s="281" t="s">
        <v>207</v>
      </c>
      <c r="DA18" s="229" t="s">
        <v>1480</v>
      </c>
      <c r="DB18" s="281">
        <v>51</v>
      </c>
    </row>
    <row r="19" spans="1:106" x14ac:dyDescent="0.25">
      <c r="E19" s="19">
        <v>43891</v>
      </c>
      <c r="F19" s="10" t="s">
        <v>50</v>
      </c>
      <c r="G19" s="3" t="s">
        <v>102</v>
      </c>
      <c r="H19" s="15" t="str">
        <f t="shared" si="0"/>
        <v>Matematică, Informatică și Științele Naturii, București/ Informatică</v>
      </c>
      <c r="I19" t="s">
        <v>552</v>
      </c>
      <c r="K19" s="234" t="s">
        <v>335</v>
      </c>
      <c r="L19" s="235" t="s">
        <v>1589</v>
      </c>
      <c r="M19" s="35">
        <v>191</v>
      </c>
      <c r="N19">
        <f t="shared" si="2"/>
        <v>22</v>
      </c>
      <c r="O19" s="231" t="s">
        <v>78</v>
      </c>
      <c r="Q19" t="s">
        <v>78</v>
      </c>
      <c r="R19" t="s">
        <v>78</v>
      </c>
      <c r="S19" s="16" t="str">
        <f t="shared" si="1"/>
        <v>AVRAMESCU MONICA DELICIA</v>
      </c>
      <c r="T19" s="12" t="s">
        <v>953</v>
      </c>
      <c r="U19" s="12" t="s">
        <v>614</v>
      </c>
      <c r="V19" t="s">
        <v>1293</v>
      </c>
      <c r="W19" s="34" t="s">
        <v>314</v>
      </c>
      <c r="AC19">
        <v>1</v>
      </c>
      <c r="AD19" t="s">
        <v>2682</v>
      </c>
      <c r="AE19" s="223" t="s">
        <v>2672</v>
      </c>
      <c r="AF19" s="223" t="s">
        <v>2691</v>
      </c>
      <c r="AG19" s="34" t="s">
        <v>2923</v>
      </c>
      <c r="AH19" s="260" t="s">
        <v>2886</v>
      </c>
      <c r="AI19" s="219">
        <v>546</v>
      </c>
      <c r="AL19" s="240" t="s">
        <v>2729</v>
      </c>
      <c r="AR19" s="252" t="s">
        <v>389</v>
      </c>
      <c r="AS19" s="253" t="s">
        <v>1509</v>
      </c>
      <c r="AT19" s="255">
        <v>251</v>
      </c>
      <c r="AV19" s="224" t="s">
        <v>2486</v>
      </c>
      <c r="AW19" s="226" t="s">
        <v>2560</v>
      </c>
      <c r="AX19" s="228">
        <v>81</v>
      </c>
      <c r="AZ19" s="252" t="s">
        <v>2932</v>
      </c>
      <c r="BA19" s="253" t="s">
        <v>2895</v>
      </c>
      <c r="BB19" s="255">
        <v>555</v>
      </c>
      <c r="BD19" s="224" t="s">
        <v>179</v>
      </c>
      <c r="BE19" s="225" t="s">
        <v>1738</v>
      </c>
      <c r="BF19" s="228">
        <v>23</v>
      </c>
      <c r="BH19" s="228" t="s">
        <v>321</v>
      </c>
      <c r="BI19" s="229" t="s">
        <v>1537</v>
      </c>
      <c r="BJ19" s="228">
        <v>177</v>
      </c>
      <c r="BL19" s="272" t="s">
        <v>2497</v>
      </c>
      <c r="BM19" s="253" t="s">
        <v>2571</v>
      </c>
      <c r="BN19" s="254">
        <v>507</v>
      </c>
      <c r="BP19" s="228" t="s">
        <v>346</v>
      </c>
      <c r="BQ19" s="229" t="s">
        <v>1745</v>
      </c>
      <c r="BR19" s="228">
        <v>205</v>
      </c>
      <c r="BT19" s="228" t="s">
        <v>280</v>
      </c>
      <c r="BU19" s="229" t="s">
        <v>1665</v>
      </c>
      <c r="BV19" s="228">
        <v>132</v>
      </c>
      <c r="CB19" s="256" t="s">
        <v>529</v>
      </c>
      <c r="CC19" s="229" t="s">
        <v>1781</v>
      </c>
      <c r="CD19" s="228">
        <v>407</v>
      </c>
      <c r="CF19" s="255" t="s">
        <v>535</v>
      </c>
      <c r="CG19" s="276" t="s">
        <v>1700</v>
      </c>
      <c r="CH19" s="255">
        <v>414</v>
      </c>
      <c r="CR19" s="224" t="s">
        <v>3032</v>
      </c>
      <c r="CS19" s="247" t="s">
        <v>3033</v>
      </c>
      <c r="CT19" s="35">
        <v>574</v>
      </c>
      <c r="CV19" s="228" t="s">
        <v>464</v>
      </c>
      <c r="CW19" s="229" t="s">
        <v>1511</v>
      </c>
      <c r="CX19" s="228">
        <v>339</v>
      </c>
      <c r="CZ19" s="281" t="s">
        <v>197</v>
      </c>
      <c r="DA19" s="229" t="s">
        <v>1668</v>
      </c>
      <c r="DB19" s="281">
        <v>41</v>
      </c>
    </row>
    <row r="20" spans="1:106" x14ac:dyDescent="0.25">
      <c r="E20" s="19">
        <v>43922</v>
      </c>
      <c r="F20" s="6" t="s">
        <v>50</v>
      </c>
      <c r="G20" s="7" t="s">
        <v>106</v>
      </c>
      <c r="H20" s="15" t="str">
        <f t="shared" si="0"/>
        <v>Matematică, Informatică și Științele Naturii, București/ Matematici aplicate în economie</v>
      </c>
      <c r="J20" t="s">
        <v>552</v>
      </c>
      <c r="K20" s="234" t="s">
        <v>429</v>
      </c>
      <c r="L20" s="235" t="s">
        <v>1590</v>
      </c>
      <c r="M20" s="35">
        <v>300</v>
      </c>
      <c r="N20">
        <f t="shared" si="2"/>
        <v>19</v>
      </c>
      <c r="S20" s="16" t="str">
        <f t="shared" si="1"/>
        <v>BABONEA ADINA CLAUDIA</v>
      </c>
      <c r="T20" s="12" t="s">
        <v>954</v>
      </c>
      <c r="U20" s="12" t="s">
        <v>615</v>
      </c>
      <c r="V20" t="s">
        <v>716</v>
      </c>
      <c r="W20" s="34" t="s">
        <v>262</v>
      </c>
      <c r="AC20">
        <v>1</v>
      </c>
      <c r="AD20" t="s">
        <v>2682</v>
      </c>
      <c r="AE20" s="223" t="s">
        <v>2672</v>
      </c>
      <c r="AF20" s="223" t="s">
        <v>2691</v>
      </c>
      <c r="AG20" s="34" t="s">
        <v>235</v>
      </c>
      <c r="AH20" s="257" t="s">
        <v>1463</v>
      </c>
      <c r="AI20" s="219">
        <v>80</v>
      </c>
      <c r="AL20" s="240" t="s">
        <v>2721</v>
      </c>
      <c r="AR20" s="252" t="s">
        <v>422</v>
      </c>
      <c r="AS20" s="253" t="s">
        <v>1706</v>
      </c>
      <c r="AT20" s="255">
        <v>287</v>
      </c>
      <c r="AV20" s="224" t="s">
        <v>2925</v>
      </c>
      <c r="AW20" s="225" t="s">
        <v>2888</v>
      </c>
      <c r="AX20" s="228">
        <v>548</v>
      </c>
      <c r="AZ20" s="252" t="s">
        <v>2930</v>
      </c>
      <c r="BA20" s="253" t="s">
        <v>2893</v>
      </c>
      <c r="BB20" s="255">
        <v>553</v>
      </c>
      <c r="BD20" s="224" t="s">
        <v>180</v>
      </c>
      <c r="BE20" s="225" t="s">
        <v>1740</v>
      </c>
      <c r="BF20" s="228">
        <v>537</v>
      </c>
      <c r="BH20" s="228" t="s">
        <v>322</v>
      </c>
      <c r="BI20" s="273" t="s">
        <v>1547</v>
      </c>
      <c r="BJ20" s="228">
        <v>178</v>
      </c>
      <c r="BP20" s="228" t="s">
        <v>338</v>
      </c>
      <c r="BQ20" s="229" t="s">
        <v>1748</v>
      </c>
      <c r="BR20" s="228">
        <v>195</v>
      </c>
      <c r="BT20" s="228" t="s">
        <v>249</v>
      </c>
      <c r="BU20" s="229" t="s">
        <v>1666</v>
      </c>
      <c r="BV20" s="228">
        <v>97</v>
      </c>
      <c r="CF20" s="255" t="s">
        <v>523</v>
      </c>
      <c r="CG20" s="276" t="s">
        <v>1507</v>
      </c>
      <c r="CH20" s="255">
        <v>399</v>
      </c>
      <c r="CR20" s="228" t="s">
        <v>468</v>
      </c>
      <c r="CS20" s="229" t="s">
        <v>1743</v>
      </c>
      <c r="CT20" s="228">
        <v>343</v>
      </c>
      <c r="CV20" s="228" t="s">
        <v>481</v>
      </c>
      <c r="CW20" s="229" t="s">
        <v>1707</v>
      </c>
      <c r="CX20" s="228">
        <v>356</v>
      </c>
      <c r="CZ20" s="281" t="s">
        <v>184</v>
      </c>
      <c r="DA20" s="229" t="s">
        <v>1485</v>
      </c>
      <c r="DB20" s="281">
        <v>27</v>
      </c>
    </row>
    <row r="21" spans="1:106" x14ac:dyDescent="0.25">
      <c r="E21" s="19">
        <v>43952</v>
      </c>
      <c r="F21" s="6" t="s">
        <v>50</v>
      </c>
      <c r="G21" s="4" t="s">
        <v>103</v>
      </c>
      <c r="H21" s="15" t="str">
        <f t="shared" si="0"/>
        <v>Matematică, Informatică și Științele Naturii, București/ Tehnologia informaţiei</v>
      </c>
      <c r="I21" t="s">
        <v>552</v>
      </c>
      <c r="K21" s="234" t="s">
        <v>307</v>
      </c>
      <c r="L21" s="235" t="s">
        <v>1591</v>
      </c>
      <c r="M21" s="35">
        <v>162</v>
      </c>
      <c r="N21">
        <f t="shared" si="2"/>
        <v>20</v>
      </c>
      <c r="Q21" t="s">
        <v>57</v>
      </c>
      <c r="R21" t="s">
        <v>57</v>
      </c>
      <c r="S21" s="16" t="str">
        <f t="shared" si="1"/>
        <v>BACESCU BOGDAN IOAN</v>
      </c>
      <c r="T21" s="12" t="s">
        <v>955</v>
      </c>
      <c r="U21" s="12" t="s">
        <v>616</v>
      </c>
      <c r="V21" t="s">
        <v>632</v>
      </c>
      <c r="W21" s="34" t="s">
        <v>448</v>
      </c>
      <c r="AC21">
        <v>1</v>
      </c>
      <c r="AD21" t="s">
        <v>2682</v>
      </c>
      <c r="AE21" s="223" t="s">
        <v>2672</v>
      </c>
      <c r="AF21" s="223" t="s">
        <v>2691</v>
      </c>
      <c r="AG21" s="34" t="s">
        <v>239</v>
      </c>
      <c r="AH21" s="257" t="s">
        <v>1657</v>
      </c>
      <c r="AI21" s="219">
        <v>86</v>
      </c>
      <c r="AL21" s="240" t="s">
        <v>2722</v>
      </c>
      <c r="AR21" s="252" t="s">
        <v>410</v>
      </c>
      <c r="AS21" s="253" t="s">
        <v>1515</v>
      </c>
      <c r="AT21" s="255">
        <v>275</v>
      </c>
      <c r="AV21" s="224" t="s">
        <v>232</v>
      </c>
      <c r="AW21" s="225" t="s">
        <v>1545</v>
      </c>
      <c r="AX21" s="228">
        <v>77</v>
      </c>
      <c r="AZ21" s="252" t="s">
        <v>2936</v>
      </c>
      <c r="BA21" s="253" t="s">
        <v>2899</v>
      </c>
      <c r="BB21" s="255">
        <v>559</v>
      </c>
      <c r="BD21" s="228" t="s">
        <v>2914</v>
      </c>
      <c r="BE21" s="229" t="s">
        <v>2877</v>
      </c>
      <c r="BF21" s="228">
        <v>25</v>
      </c>
      <c r="BH21" s="228" t="s">
        <v>312</v>
      </c>
      <c r="BI21" s="229" t="s">
        <v>1756</v>
      </c>
      <c r="BJ21" s="228">
        <v>167</v>
      </c>
      <c r="BP21" s="228" t="s">
        <v>334</v>
      </c>
      <c r="BQ21" s="273" t="s">
        <v>1553</v>
      </c>
      <c r="BR21" s="228">
        <v>190</v>
      </c>
      <c r="BT21" s="228" t="s">
        <v>288</v>
      </c>
      <c r="BU21" s="229" t="s">
        <v>1484</v>
      </c>
      <c r="BV21" s="228">
        <v>142</v>
      </c>
      <c r="CF21" s="255" t="s">
        <v>2477</v>
      </c>
      <c r="CG21" s="276" t="s">
        <v>2551</v>
      </c>
      <c r="CH21" s="255">
        <v>520</v>
      </c>
      <c r="CR21" s="256" t="s">
        <v>469</v>
      </c>
      <c r="CS21" s="229" t="s">
        <v>1787</v>
      </c>
      <c r="CT21" s="228">
        <v>344</v>
      </c>
      <c r="CV21" s="228" t="s">
        <v>482</v>
      </c>
      <c r="CW21" s="229" t="s">
        <v>1708</v>
      </c>
      <c r="CX21" s="228">
        <v>357</v>
      </c>
      <c r="CZ21" s="281" t="s">
        <v>208</v>
      </c>
      <c r="DA21" s="229" t="s">
        <v>1486</v>
      </c>
      <c r="DB21" s="281">
        <v>52</v>
      </c>
    </row>
    <row r="22" spans="1:106" x14ac:dyDescent="0.25">
      <c r="E22" s="19">
        <v>43983</v>
      </c>
      <c r="F22" s="10" t="s">
        <v>50</v>
      </c>
      <c r="G22" s="7" t="s">
        <v>105</v>
      </c>
      <c r="H22" s="15" t="str">
        <f t="shared" si="0"/>
        <v>Matematică, Informatică și Științele Naturii, București/ Tehnologii moderne în ingineria sistemelor informatice</v>
      </c>
      <c r="J22" t="s">
        <v>552</v>
      </c>
      <c r="K22" s="234" t="s">
        <v>547</v>
      </c>
      <c r="L22" s="235" t="s">
        <v>1960</v>
      </c>
      <c r="M22" s="36">
        <v>455</v>
      </c>
      <c r="N22">
        <f t="shared" si="2"/>
        <v>19</v>
      </c>
      <c r="S22" s="16" t="str">
        <f t="shared" si="1"/>
        <v>BADESCU MIHAI</v>
      </c>
      <c r="T22" s="12" t="s">
        <v>956</v>
      </c>
      <c r="U22" s="12" t="s">
        <v>617</v>
      </c>
      <c r="V22" t="s">
        <v>1297</v>
      </c>
      <c r="W22" s="34" t="s">
        <v>263</v>
      </c>
      <c r="AC22">
        <v>1</v>
      </c>
      <c r="AD22" t="s">
        <v>2682</v>
      </c>
      <c r="AE22" s="223" t="s">
        <v>2672</v>
      </c>
      <c r="AF22" s="223" t="s">
        <v>2691</v>
      </c>
      <c r="AG22" s="34" t="s">
        <v>1920</v>
      </c>
      <c r="AH22" s="259" t="s">
        <v>1950</v>
      </c>
      <c r="AI22" s="219">
        <v>445</v>
      </c>
      <c r="AR22" s="252" t="s">
        <v>2612</v>
      </c>
      <c r="AS22" s="253" t="s">
        <v>2613</v>
      </c>
      <c r="AT22" s="255">
        <v>288</v>
      </c>
      <c r="AV22" s="223" t="s">
        <v>548</v>
      </c>
      <c r="AW22" s="225" t="s">
        <v>1772</v>
      </c>
      <c r="AX22" s="228">
        <v>435</v>
      </c>
      <c r="AZ22" s="252" t="s">
        <v>377</v>
      </c>
      <c r="BA22" s="274" t="s">
        <v>1504</v>
      </c>
      <c r="BB22" s="255">
        <v>239</v>
      </c>
      <c r="BD22" s="224" t="s">
        <v>182</v>
      </c>
      <c r="BE22" s="225" t="s">
        <v>1765</v>
      </c>
      <c r="BF22" s="228">
        <v>1</v>
      </c>
      <c r="BH22" s="228" t="s">
        <v>2873</v>
      </c>
      <c r="BI22" s="273" t="s">
        <v>2874</v>
      </c>
      <c r="BJ22" s="228">
        <v>534</v>
      </c>
      <c r="BP22" s="228" t="s">
        <v>339</v>
      </c>
      <c r="BQ22" s="229" t="s">
        <v>1757</v>
      </c>
      <c r="BR22" s="228">
        <v>196</v>
      </c>
      <c r="BT22" s="228" t="s">
        <v>269</v>
      </c>
      <c r="BU22" s="229" t="s">
        <v>1672</v>
      </c>
      <c r="BV22" s="228">
        <v>121</v>
      </c>
      <c r="CF22" s="255" t="s">
        <v>526</v>
      </c>
      <c r="CG22" s="276" t="s">
        <v>1731</v>
      </c>
      <c r="CH22" s="255">
        <v>403</v>
      </c>
      <c r="CR22" s="223" t="s">
        <v>498</v>
      </c>
      <c r="CS22" s="225" t="s">
        <v>1789</v>
      </c>
      <c r="CT22" s="228">
        <v>374</v>
      </c>
      <c r="CV22" s="286" t="s">
        <v>3038</v>
      </c>
      <c r="CW22" s="273" t="s">
        <v>3041</v>
      </c>
      <c r="CX22" s="228">
        <v>578</v>
      </c>
      <c r="CZ22" s="281" t="s">
        <v>2463</v>
      </c>
      <c r="DA22" s="229" t="s">
        <v>2537</v>
      </c>
      <c r="DB22" s="281">
        <v>461</v>
      </c>
    </row>
    <row r="23" spans="1:106" x14ac:dyDescent="0.25">
      <c r="E23" s="19">
        <v>44013</v>
      </c>
      <c r="F23" s="6" t="s">
        <v>51</v>
      </c>
      <c r="G23" s="3" t="s">
        <v>95</v>
      </c>
      <c r="H23" s="15" t="str">
        <f t="shared" si="0"/>
        <v>Medicină Veterinară București/ Medicină veterinară</v>
      </c>
      <c r="I23" t="s">
        <v>552</v>
      </c>
      <c r="K23" s="234" t="s">
        <v>314</v>
      </c>
      <c r="L23" s="235" t="s">
        <v>1592</v>
      </c>
      <c r="M23" s="35">
        <v>169</v>
      </c>
      <c r="N23">
        <f t="shared" si="2"/>
        <v>17</v>
      </c>
      <c r="S23" s="16" t="str">
        <f t="shared" si="1"/>
        <v>BADIC ELENA LUIZA</v>
      </c>
      <c r="T23" s="12" t="s">
        <v>957</v>
      </c>
      <c r="U23" s="12" t="s">
        <v>618</v>
      </c>
      <c r="V23" t="s">
        <v>1320</v>
      </c>
      <c r="W23" s="34" t="s">
        <v>221</v>
      </c>
      <c r="AC23">
        <v>1</v>
      </c>
      <c r="AD23" t="s">
        <v>2682</v>
      </c>
      <c r="AE23" s="223" t="s">
        <v>2672</v>
      </c>
      <c r="AF23" s="223" t="s">
        <v>2691</v>
      </c>
      <c r="AG23" s="34" t="s">
        <v>240</v>
      </c>
      <c r="AH23" s="257" t="s">
        <v>1493</v>
      </c>
      <c r="AI23" s="219">
        <v>87</v>
      </c>
      <c r="AR23" s="252" t="s">
        <v>423</v>
      </c>
      <c r="AS23" s="253" t="s">
        <v>1715</v>
      </c>
      <c r="AT23" s="255">
        <v>289</v>
      </c>
      <c r="AV23" s="224" t="s">
        <v>242</v>
      </c>
      <c r="AW23" s="225" t="s">
        <v>1776</v>
      </c>
      <c r="AX23" s="228">
        <v>89</v>
      </c>
      <c r="AZ23" s="252" t="s">
        <v>1924</v>
      </c>
      <c r="BA23" s="253" t="s">
        <v>1954</v>
      </c>
      <c r="BB23" s="255">
        <v>449</v>
      </c>
      <c r="BD23" s="224" t="s">
        <v>160</v>
      </c>
      <c r="BE23" s="226" t="s">
        <v>1791</v>
      </c>
      <c r="BF23" s="228">
        <v>2</v>
      </c>
      <c r="BH23" s="228" t="s">
        <v>324</v>
      </c>
      <c r="BI23" s="229" t="s">
        <v>1782</v>
      </c>
      <c r="BJ23" s="228">
        <v>180</v>
      </c>
      <c r="BP23" s="228" t="s">
        <v>340</v>
      </c>
      <c r="BQ23" s="229" t="s">
        <v>1784</v>
      </c>
      <c r="BR23" s="228">
        <v>197</v>
      </c>
      <c r="BT23" s="228" t="s">
        <v>270</v>
      </c>
      <c r="BU23" s="229" t="s">
        <v>1490</v>
      </c>
      <c r="BV23" s="228">
        <v>122</v>
      </c>
      <c r="CF23" s="278" t="s">
        <v>2618</v>
      </c>
      <c r="CG23" s="276" t="s">
        <v>2619</v>
      </c>
      <c r="CH23" s="255">
        <v>532</v>
      </c>
      <c r="CV23" s="228" t="s">
        <v>483</v>
      </c>
      <c r="CW23" s="229" t="s">
        <v>1718</v>
      </c>
      <c r="CX23" s="228">
        <v>358</v>
      </c>
      <c r="CZ23" s="281" t="s">
        <v>189</v>
      </c>
      <c r="DA23" s="229" t="s">
        <v>1497</v>
      </c>
      <c r="DB23" s="281">
        <v>32</v>
      </c>
    </row>
    <row r="24" spans="1:106" x14ac:dyDescent="0.25">
      <c r="E24" s="19">
        <v>44044</v>
      </c>
      <c r="F24" t="s">
        <v>52</v>
      </c>
      <c r="G24" s="7" t="s">
        <v>144</v>
      </c>
      <c r="H24" s="15" t="str">
        <f t="shared" si="0"/>
        <v>Psihologie şi Științele Educației, Braşov/ Consiliere educaţională (interdisciplinar cu domeniul Psihologie)</v>
      </c>
      <c r="J24" t="s">
        <v>552</v>
      </c>
      <c r="K24" s="234" t="s">
        <v>262</v>
      </c>
      <c r="L24" s="235" t="s">
        <v>1593</v>
      </c>
      <c r="M24" s="35">
        <v>112</v>
      </c>
      <c r="N24">
        <f t="shared" si="2"/>
        <v>19</v>
      </c>
      <c r="S24" s="16" t="str">
        <f t="shared" si="1"/>
        <v>BAICU CLAUDIA GABRIELA</v>
      </c>
      <c r="T24" s="12" t="s">
        <v>958</v>
      </c>
      <c r="U24" s="12" t="s">
        <v>619</v>
      </c>
      <c r="V24" t="s">
        <v>620</v>
      </c>
      <c r="W24" s="34" t="s">
        <v>470</v>
      </c>
      <c r="AC24">
        <v>1</v>
      </c>
      <c r="AD24" t="s">
        <v>2682</v>
      </c>
      <c r="AE24" s="223" t="s">
        <v>2672</v>
      </c>
      <c r="AF24" s="223" t="s">
        <v>2691</v>
      </c>
      <c r="AG24" s="34" t="s">
        <v>243</v>
      </c>
      <c r="AH24" s="257" t="s">
        <v>1496</v>
      </c>
      <c r="AI24" s="219">
        <v>90</v>
      </c>
      <c r="AR24" s="252" t="s">
        <v>411</v>
      </c>
      <c r="AS24" s="253" t="s">
        <v>1536</v>
      </c>
      <c r="AT24" s="255">
        <v>276</v>
      </c>
      <c r="AV24" s="252" t="s">
        <v>2482</v>
      </c>
      <c r="AW24" s="253" t="s">
        <v>2556</v>
      </c>
      <c r="AX24" s="255">
        <v>466</v>
      </c>
      <c r="AZ24" s="252" t="s">
        <v>2933</v>
      </c>
      <c r="BA24" s="253" t="s">
        <v>2896</v>
      </c>
      <c r="BB24" s="255">
        <v>556</v>
      </c>
      <c r="BD24" s="224" t="s">
        <v>161</v>
      </c>
      <c r="BE24" s="225" t="s">
        <v>1794</v>
      </c>
      <c r="BF24" s="255">
        <v>24</v>
      </c>
      <c r="BH24" s="228" t="s">
        <v>309</v>
      </c>
      <c r="BI24" s="229" t="s">
        <v>1564</v>
      </c>
      <c r="BJ24" s="228">
        <v>164</v>
      </c>
      <c r="BP24" s="255" t="s">
        <v>345</v>
      </c>
      <c r="BQ24" s="276" t="s">
        <v>1729</v>
      </c>
      <c r="BR24" s="255">
        <v>204</v>
      </c>
      <c r="BT24" s="228" t="s">
        <v>271</v>
      </c>
      <c r="BU24" s="229" t="s">
        <v>1495</v>
      </c>
      <c r="BV24" s="228">
        <v>123</v>
      </c>
      <c r="CF24" s="275" t="s">
        <v>2624</v>
      </c>
      <c r="CG24" s="276" t="s">
        <v>2625</v>
      </c>
      <c r="CH24" s="255">
        <v>533</v>
      </c>
      <c r="CV24" s="228" t="s">
        <v>484</v>
      </c>
      <c r="CW24" s="229" t="s">
        <v>1722</v>
      </c>
      <c r="CX24" s="228">
        <v>359</v>
      </c>
      <c r="CZ24" s="281" t="s">
        <v>210</v>
      </c>
      <c r="DA24" s="229" t="s">
        <v>1512</v>
      </c>
      <c r="DB24" s="281">
        <v>54</v>
      </c>
    </row>
    <row r="25" spans="1:106" x14ac:dyDescent="0.25">
      <c r="E25" s="19">
        <v>44075</v>
      </c>
      <c r="F25" t="s">
        <v>52</v>
      </c>
      <c r="G25" s="7" t="s">
        <v>143</v>
      </c>
      <c r="H25" s="15" t="str">
        <f t="shared" si="0"/>
        <v xml:space="preserve">Psihologie şi Științele Educației, Braşov/ Educaţie timpurie şi învăţământ primar Interdisciplinar (interdisciplinar cu domeniul Ştiinţe ale educaţiei) </v>
      </c>
      <c r="J25" t="s">
        <v>552</v>
      </c>
      <c r="K25" s="234" t="s">
        <v>448</v>
      </c>
      <c r="L25" s="235" t="s">
        <v>1399</v>
      </c>
      <c r="M25" s="35">
        <v>319</v>
      </c>
      <c r="N25">
        <f t="shared" si="2"/>
        <v>21</v>
      </c>
      <c r="S25" s="16" t="str">
        <f t="shared" si="1"/>
        <v>BALAN CRISTIANA</v>
      </c>
      <c r="T25" s="12" t="s">
        <v>959</v>
      </c>
      <c r="U25" s="12" t="s">
        <v>621</v>
      </c>
      <c r="V25" t="s">
        <v>814</v>
      </c>
      <c r="W25" s="34" t="s">
        <v>471</v>
      </c>
      <c r="AC25">
        <v>1</v>
      </c>
      <c r="AD25" t="s">
        <v>2682</v>
      </c>
      <c r="AE25" s="223" t="s">
        <v>2672</v>
      </c>
      <c r="AF25" s="223" t="s">
        <v>2691</v>
      </c>
      <c r="AG25" s="34" t="s">
        <v>231</v>
      </c>
      <c r="AH25" s="257" t="s">
        <v>1527</v>
      </c>
      <c r="AI25" s="219">
        <v>76</v>
      </c>
      <c r="AR25" s="252" t="s">
        <v>412</v>
      </c>
      <c r="AS25" s="253" t="s">
        <v>1727</v>
      </c>
      <c r="AT25" s="255">
        <v>277</v>
      </c>
      <c r="AV25" s="252" t="s">
        <v>2921</v>
      </c>
      <c r="AW25" s="253" t="s">
        <v>2884</v>
      </c>
      <c r="AX25" s="255">
        <v>544</v>
      </c>
      <c r="AZ25" s="252" t="s">
        <v>2600</v>
      </c>
      <c r="BA25" s="253" t="s">
        <v>2601</v>
      </c>
      <c r="BB25" s="255">
        <v>522</v>
      </c>
      <c r="BD25" s="271" t="s">
        <v>181</v>
      </c>
      <c r="BE25" s="253" t="s">
        <v>1554</v>
      </c>
      <c r="BF25" s="255">
        <v>458</v>
      </c>
      <c r="BH25" s="252" t="s">
        <v>2478</v>
      </c>
      <c r="BI25" s="253" t="s">
        <v>2552</v>
      </c>
      <c r="BJ25" s="254">
        <v>477</v>
      </c>
      <c r="BP25" s="255" t="s">
        <v>2488</v>
      </c>
      <c r="BQ25" s="277" t="s">
        <v>2562</v>
      </c>
      <c r="BR25" s="255">
        <v>487</v>
      </c>
      <c r="BT25" s="281" t="s">
        <v>354</v>
      </c>
      <c r="BU25" s="229" t="s">
        <v>1686</v>
      </c>
      <c r="BV25" s="281">
        <v>214</v>
      </c>
      <c r="CV25" s="228" t="s">
        <v>467</v>
      </c>
      <c r="CW25" s="229" t="s">
        <v>1531</v>
      </c>
      <c r="CX25" s="228">
        <v>342</v>
      </c>
      <c r="CZ25" s="281" t="s">
        <v>211</v>
      </c>
      <c r="DA25" s="229" t="s">
        <v>1516</v>
      </c>
      <c r="DB25" s="281">
        <v>55</v>
      </c>
    </row>
    <row r="26" spans="1:106" x14ac:dyDescent="0.25">
      <c r="E26" s="19">
        <v>44105</v>
      </c>
      <c r="F26" t="s">
        <v>52</v>
      </c>
      <c r="G26" s="3" t="s">
        <v>97</v>
      </c>
      <c r="H26" s="15" t="str">
        <f t="shared" si="0"/>
        <v>Psihologie şi Științele Educației, Braşov/ Pedagogia învăţământului primar şi preşcolar</v>
      </c>
      <c r="I26" t="s">
        <v>552</v>
      </c>
      <c r="K26" s="234" t="s">
        <v>263</v>
      </c>
      <c r="L26" s="235" t="s">
        <v>1594</v>
      </c>
      <c r="M26" s="35">
        <v>113</v>
      </c>
      <c r="N26">
        <f t="shared" si="2"/>
        <v>19</v>
      </c>
      <c r="S26" s="16" t="str">
        <f t="shared" si="1"/>
        <v>BALUTA VIRGIL AURELIAN</v>
      </c>
      <c r="T26" s="12" t="s">
        <v>959</v>
      </c>
      <c r="U26" s="12" t="s">
        <v>622</v>
      </c>
      <c r="V26" t="s">
        <v>620</v>
      </c>
      <c r="W26" s="34" t="s">
        <v>436</v>
      </c>
      <c r="AC26">
        <v>1</v>
      </c>
      <c r="AD26" t="s">
        <v>2682</v>
      </c>
      <c r="AE26" s="223" t="s">
        <v>2672</v>
      </c>
      <c r="AF26" s="223" t="s">
        <v>2691</v>
      </c>
      <c r="AG26" s="34" t="s">
        <v>241</v>
      </c>
      <c r="AH26" s="257" t="s">
        <v>1724</v>
      </c>
      <c r="AI26" s="219">
        <v>88</v>
      </c>
      <c r="AR26" s="252" t="s">
        <v>413</v>
      </c>
      <c r="AS26" s="274" t="s">
        <v>1732</v>
      </c>
      <c r="AT26" s="255">
        <v>278</v>
      </c>
      <c r="AV26" s="252" t="s">
        <v>2487</v>
      </c>
      <c r="AW26" s="253" t="s">
        <v>2561</v>
      </c>
      <c r="AX26" s="255">
        <v>472</v>
      </c>
      <c r="AZ26" s="271" t="s">
        <v>302</v>
      </c>
      <c r="BA26" s="253" t="s">
        <v>1551</v>
      </c>
      <c r="BB26" s="255">
        <v>157</v>
      </c>
      <c r="BD26" s="272" t="s">
        <v>2498</v>
      </c>
      <c r="BE26" s="253" t="s">
        <v>2572</v>
      </c>
      <c r="BH26" s="252" t="s">
        <v>2481</v>
      </c>
      <c r="BI26" s="253" t="s">
        <v>2555</v>
      </c>
      <c r="BJ26" s="254">
        <v>478</v>
      </c>
      <c r="BP26" s="275" t="s">
        <v>347</v>
      </c>
      <c r="BQ26" s="276" t="s">
        <v>1549</v>
      </c>
      <c r="BR26" s="255">
        <v>206</v>
      </c>
      <c r="BT26" s="228" t="s">
        <v>256</v>
      </c>
      <c r="BU26" s="229" t="s">
        <v>1691</v>
      </c>
      <c r="BV26" s="228">
        <v>105</v>
      </c>
      <c r="CV26" s="228" t="s">
        <v>1916</v>
      </c>
      <c r="CW26" s="229" t="s">
        <v>1603</v>
      </c>
      <c r="CX26" s="228">
        <v>329</v>
      </c>
      <c r="CZ26" s="281" t="s">
        <v>229</v>
      </c>
      <c r="DA26" s="229" t="s">
        <v>1723</v>
      </c>
      <c r="DB26" s="281">
        <v>74</v>
      </c>
    </row>
    <row r="27" spans="1:106" x14ac:dyDescent="0.25">
      <c r="E27" s="19">
        <v>44136</v>
      </c>
      <c r="F27" t="s">
        <v>52</v>
      </c>
      <c r="G27" s="4" t="s">
        <v>142</v>
      </c>
      <c r="H27" s="15" t="str">
        <f t="shared" si="0"/>
        <v>Psihologie şi Științele Educației, Braşov/ Pedagogie</v>
      </c>
      <c r="I27" t="s">
        <v>552</v>
      </c>
      <c r="K27" s="234" t="s">
        <v>221</v>
      </c>
      <c r="L27" s="235" t="s">
        <v>1595</v>
      </c>
      <c r="M27" s="35">
        <v>66</v>
      </c>
      <c r="N27">
        <f t="shared" si="2"/>
        <v>20</v>
      </c>
      <c r="S27" s="16" t="str">
        <f t="shared" si="1"/>
        <v>BAMBERGER ZAIRA ANDRA</v>
      </c>
      <c r="T27" s="12" t="s">
        <v>960</v>
      </c>
      <c r="U27" s="12" t="s">
        <v>623</v>
      </c>
      <c r="V27" t="s">
        <v>770</v>
      </c>
      <c r="W27" s="34" t="s">
        <v>510</v>
      </c>
      <c r="AC27">
        <v>1</v>
      </c>
      <c r="AD27" t="s">
        <v>2682</v>
      </c>
      <c r="AE27" s="223" t="s">
        <v>2672</v>
      </c>
      <c r="AF27" s="223" t="s">
        <v>2691</v>
      </c>
      <c r="AG27" s="34" t="s">
        <v>2483</v>
      </c>
      <c r="AH27" s="257" t="s">
        <v>2557</v>
      </c>
      <c r="AI27" s="219">
        <v>440</v>
      </c>
      <c r="AR27" s="252" t="s">
        <v>1893</v>
      </c>
      <c r="AS27" s="253" t="s">
        <v>1894</v>
      </c>
      <c r="AT27" s="255">
        <v>443</v>
      </c>
      <c r="AV27" s="271" t="s">
        <v>2492</v>
      </c>
      <c r="AW27" s="253" t="s">
        <v>2566</v>
      </c>
      <c r="AX27" s="255">
        <v>467</v>
      </c>
      <c r="AZ27" s="271" t="s">
        <v>2491</v>
      </c>
      <c r="BA27" s="253" t="s">
        <v>2565</v>
      </c>
      <c r="BB27" s="255">
        <v>494</v>
      </c>
      <c r="BH27" s="272" t="s">
        <v>323</v>
      </c>
      <c r="BI27" s="253" t="s">
        <v>1569</v>
      </c>
      <c r="BJ27" s="272">
        <v>179</v>
      </c>
      <c r="BP27" s="278" t="s">
        <v>348</v>
      </c>
      <c r="BQ27" s="276" t="s">
        <v>1557</v>
      </c>
      <c r="BR27" s="255">
        <v>207</v>
      </c>
      <c r="BT27" s="228" t="s">
        <v>260</v>
      </c>
      <c r="BU27" s="273" t="s">
        <v>1702</v>
      </c>
      <c r="BV27" s="228">
        <v>110</v>
      </c>
      <c r="CV27" s="228" t="s">
        <v>497</v>
      </c>
      <c r="CW27" s="229" t="s">
        <v>1750</v>
      </c>
      <c r="CX27" s="228">
        <v>373</v>
      </c>
      <c r="CZ27" s="281" t="s">
        <v>200</v>
      </c>
      <c r="DA27" s="273" t="s">
        <v>1725</v>
      </c>
      <c r="DB27" s="281">
        <v>44</v>
      </c>
    </row>
    <row r="28" spans="1:106" x14ac:dyDescent="0.25">
      <c r="E28" s="19">
        <v>44166</v>
      </c>
      <c r="F28" t="s">
        <v>52</v>
      </c>
      <c r="G28" s="3" t="s">
        <v>96</v>
      </c>
      <c r="H28" s="15" t="str">
        <f t="shared" si="0"/>
        <v>Psihologie şi Științele Educației, Braşov/ Psihologie</v>
      </c>
      <c r="I28" t="s">
        <v>552</v>
      </c>
      <c r="K28" s="234" t="s">
        <v>2602</v>
      </c>
      <c r="L28" s="235" t="s">
        <v>2603</v>
      </c>
      <c r="M28" s="35">
        <v>524</v>
      </c>
      <c r="N28">
        <f t="shared" si="2"/>
        <v>21</v>
      </c>
      <c r="S28" s="16" t="str">
        <f t="shared" si="1"/>
        <v>BANICA LOREDANA IOANA</v>
      </c>
      <c r="T28" s="12" t="s">
        <v>3002</v>
      </c>
      <c r="U28" s="12" t="s">
        <v>624</v>
      </c>
      <c r="V28" t="s">
        <v>1323</v>
      </c>
      <c r="W28" s="34" t="s">
        <v>511</v>
      </c>
      <c r="AC28">
        <v>1</v>
      </c>
      <c r="AD28" t="s">
        <v>2682</v>
      </c>
      <c r="AE28" s="223" t="s">
        <v>2672</v>
      </c>
      <c r="AF28" s="223" t="s">
        <v>2691</v>
      </c>
      <c r="AG28" s="34" t="s">
        <v>2486</v>
      </c>
      <c r="AH28" s="259" t="s">
        <v>2560</v>
      </c>
      <c r="AI28" s="219">
        <v>81</v>
      </c>
      <c r="AR28" s="252" t="s">
        <v>390</v>
      </c>
      <c r="AS28" s="253" t="s">
        <v>1548</v>
      </c>
      <c r="AT28" s="255">
        <v>252</v>
      </c>
      <c r="AV28" s="272" t="s">
        <v>2500</v>
      </c>
      <c r="AW28" s="253" t="s">
        <v>2574</v>
      </c>
      <c r="AX28" s="255">
        <v>468</v>
      </c>
      <c r="AZ28" s="252" t="s">
        <v>2934</v>
      </c>
      <c r="BA28" s="253" t="s">
        <v>2897</v>
      </c>
      <c r="BB28" s="255">
        <v>557</v>
      </c>
      <c r="BP28" s="275" t="s">
        <v>326</v>
      </c>
      <c r="BQ28" s="276" t="s">
        <v>1770</v>
      </c>
      <c r="BR28" s="255">
        <v>182</v>
      </c>
      <c r="BT28" s="219" t="s">
        <v>298</v>
      </c>
      <c r="BU28" s="287" t="s">
        <v>1704</v>
      </c>
      <c r="BV28" s="219">
        <v>152</v>
      </c>
      <c r="CV28" s="228" t="s">
        <v>486</v>
      </c>
      <c r="CW28" s="229" t="s">
        <v>1550</v>
      </c>
      <c r="CX28" s="228">
        <v>361</v>
      </c>
      <c r="CZ28" s="281" t="s">
        <v>213</v>
      </c>
      <c r="DA28" s="229" t="s">
        <v>1540</v>
      </c>
      <c r="DB28" s="281">
        <v>58</v>
      </c>
    </row>
    <row r="29" spans="1:106" x14ac:dyDescent="0.25">
      <c r="E29" s="19">
        <v>44197</v>
      </c>
      <c r="F29" s="10" t="s">
        <v>53</v>
      </c>
      <c r="G29" s="4" t="s">
        <v>97</v>
      </c>
      <c r="H29" s="15" t="str">
        <f t="shared" si="0"/>
        <v>Psihologie și Științele Educației, București/ Pedagogia învăţământului primar şi preşcolar</v>
      </c>
      <c r="I29" t="s">
        <v>552</v>
      </c>
      <c r="K29" s="234" t="s">
        <v>470</v>
      </c>
      <c r="L29" s="235" t="s">
        <v>1596</v>
      </c>
      <c r="M29" s="35">
        <v>345</v>
      </c>
      <c r="N29">
        <f t="shared" si="2"/>
        <v>20</v>
      </c>
      <c r="S29" s="16" t="str">
        <f t="shared" si="1"/>
        <v>BANU CRISTIANA ECATERINA</v>
      </c>
      <c r="T29" s="12" t="s">
        <v>962</v>
      </c>
      <c r="U29" s="12" t="s">
        <v>625</v>
      </c>
      <c r="V29" t="s">
        <v>623</v>
      </c>
      <c r="W29" s="34" t="s">
        <v>315</v>
      </c>
      <c r="AC29">
        <v>1</v>
      </c>
      <c r="AD29" t="s">
        <v>2682</v>
      </c>
      <c r="AE29" s="223" t="s">
        <v>2672</v>
      </c>
      <c r="AF29" s="223" t="s">
        <v>2691</v>
      </c>
      <c r="AG29" s="34" t="s">
        <v>2925</v>
      </c>
      <c r="AH29" s="260" t="s">
        <v>2888</v>
      </c>
      <c r="AI29" s="219">
        <v>548</v>
      </c>
      <c r="AR29" s="271" t="s">
        <v>398</v>
      </c>
      <c r="AS29" s="253" t="s">
        <v>1758</v>
      </c>
      <c r="AT29" s="255">
        <v>260</v>
      </c>
      <c r="AZ29" s="252" t="s">
        <v>2935</v>
      </c>
      <c r="BA29" s="253" t="s">
        <v>2898</v>
      </c>
      <c r="BB29" s="255">
        <v>558</v>
      </c>
      <c r="BT29" s="228" t="s">
        <v>272</v>
      </c>
      <c r="BU29" s="229" t="s">
        <v>1513</v>
      </c>
      <c r="BV29" s="228">
        <v>124</v>
      </c>
      <c r="CV29" s="228" t="s">
        <v>2494</v>
      </c>
      <c r="CW29" s="229" t="s">
        <v>2568</v>
      </c>
      <c r="CX29" s="228">
        <v>514</v>
      </c>
      <c r="CZ29" s="281" t="s">
        <v>201</v>
      </c>
      <c r="DA29" s="273" t="s">
        <v>1736</v>
      </c>
      <c r="DB29" s="281">
        <v>45</v>
      </c>
    </row>
    <row r="30" spans="1:106" x14ac:dyDescent="0.25">
      <c r="E30" s="19">
        <v>44228</v>
      </c>
      <c r="F30" s="6" t="s">
        <v>53</v>
      </c>
      <c r="G30" s="3" t="s">
        <v>96</v>
      </c>
      <c r="H30" s="15" t="str">
        <f t="shared" si="0"/>
        <v>Psihologie și Științele Educației, București/ Psihologie</v>
      </c>
      <c r="I30" t="s">
        <v>552</v>
      </c>
      <c r="K30" s="234" t="s">
        <v>2431</v>
      </c>
      <c r="L30" s="235" t="s">
        <v>2505</v>
      </c>
      <c r="M30" s="35">
        <v>170</v>
      </c>
      <c r="N30">
        <f t="shared" si="2"/>
        <v>21</v>
      </c>
      <c r="S30" s="16" t="str">
        <f t="shared" si="1"/>
        <v>BARBOI GHEORGHE</v>
      </c>
      <c r="T30" s="12" t="s">
        <v>963</v>
      </c>
      <c r="U30" s="12" t="s">
        <v>626</v>
      </c>
      <c r="V30" t="s">
        <v>1272</v>
      </c>
      <c r="W30" s="34" t="s">
        <v>472</v>
      </c>
      <c r="AC30">
        <v>1</v>
      </c>
      <c r="AD30" t="s">
        <v>2682</v>
      </c>
      <c r="AE30" s="223" t="s">
        <v>2672</v>
      </c>
      <c r="AF30" s="223" t="s">
        <v>2691</v>
      </c>
      <c r="AG30" s="34" t="s">
        <v>232</v>
      </c>
      <c r="AH30" s="257" t="s">
        <v>1545</v>
      </c>
      <c r="AI30" s="219">
        <v>77</v>
      </c>
      <c r="AR30" s="271" t="s">
        <v>414</v>
      </c>
      <c r="AS30" s="253" t="s">
        <v>1759</v>
      </c>
      <c r="AT30" s="255">
        <v>279</v>
      </c>
      <c r="AZ30" s="271" t="s">
        <v>2620</v>
      </c>
      <c r="BA30" s="253" t="s">
        <v>2621</v>
      </c>
      <c r="BB30" s="255">
        <v>527</v>
      </c>
      <c r="BT30" s="228" t="s">
        <v>258</v>
      </c>
      <c r="BU30" s="229" t="s">
        <v>1534</v>
      </c>
      <c r="BV30" s="228">
        <v>107</v>
      </c>
      <c r="CV30" s="228" t="s">
        <v>488</v>
      </c>
      <c r="CW30" s="229" t="s">
        <v>1762</v>
      </c>
      <c r="CX30" s="228">
        <v>363</v>
      </c>
      <c r="CZ30" s="281" t="s">
        <v>214</v>
      </c>
      <c r="DA30" s="229" t="s">
        <v>1739</v>
      </c>
      <c r="DB30" s="281">
        <v>59</v>
      </c>
    </row>
    <row r="31" spans="1:106" x14ac:dyDescent="0.25">
      <c r="E31" s="19">
        <v>44256</v>
      </c>
      <c r="F31" s="6" t="s">
        <v>53</v>
      </c>
      <c r="G31" s="7" t="s">
        <v>98</v>
      </c>
      <c r="H31" s="15" t="str">
        <f t="shared" si="0"/>
        <v>Psihologie și Științele Educației, București/ Psihologie clinică şi intervenţie psihologică</v>
      </c>
      <c r="J31" t="s">
        <v>552</v>
      </c>
      <c r="K31" s="234" t="s">
        <v>471</v>
      </c>
      <c r="L31" s="235" t="s">
        <v>1597</v>
      </c>
      <c r="M31" s="35">
        <v>346</v>
      </c>
      <c r="N31">
        <f t="shared" si="2"/>
        <v>20</v>
      </c>
      <c r="S31" s="16" t="str">
        <f t="shared" si="1"/>
        <v>BARBU CRISTINA MIHAELA</v>
      </c>
      <c r="T31" s="12" t="s">
        <v>964</v>
      </c>
      <c r="U31" s="12" t="s">
        <v>627</v>
      </c>
      <c r="V31" t="s">
        <v>1252</v>
      </c>
      <c r="W31" s="34" t="s">
        <v>391</v>
      </c>
      <c r="AC31">
        <v>1</v>
      </c>
      <c r="AD31" t="s">
        <v>2682</v>
      </c>
      <c r="AE31" s="223" t="s">
        <v>2672</v>
      </c>
      <c r="AF31" s="223" t="s">
        <v>2691</v>
      </c>
      <c r="AG31" s="258" t="s">
        <v>242</v>
      </c>
      <c r="AH31" s="257" t="s">
        <v>1776</v>
      </c>
      <c r="AI31" s="219">
        <v>89</v>
      </c>
      <c r="AR31" s="271" t="s">
        <v>415</v>
      </c>
      <c r="AS31" s="253" t="s">
        <v>1760</v>
      </c>
      <c r="AT31" s="255">
        <v>280</v>
      </c>
      <c r="AZ31" s="272" t="s">
        <v>2622</v>
      </c>
      <c r="BA31" s="253" t="s">
        <v>2623</v>
      </c>
      <c r="BB31" s="255">
        <v>526</v>
      </c>
      <c r="BT31" s="228" t="s">
        <v>246</v>
      </c>
      <c r="BU31" s="229" t="s">
        <v>1730</v>
      </c>
      <c r="BV31" s="228">
        <v>94</v>
      </c>
      <c r="CV31" s="228" t="s">
        <v>490</v>
      </c>
      <c r="CW31" s="229" t="s">
        <v>1769</v>
      </c>
      <c r="CX31" s="228">
        <v>365</v>
      </c>
      <c r="CZ31" s="281" t="s">
        <v>216</v>
      </c>
      <c r="DA31" s="229" t="s">
        <v>1542</v>
      </c>
      <c r="DB31" s="281">
        <v>61</v>
      </c>
    </row>
    <row r="32" spans="1:106" x14ac:dyDescent="0.25">
      <c r="E32" s="19">
        <v>44287</v>
      </c>
      <c r="F32" s="6" t="s">
        <v>53</v>
      </c>
      <c r="G32" s="7" t="s">
        <v>99</v>
      </c>
      <c r="H32" s="15" t="str">
        <f t="shared" si="0"/>
        <v>Psihologie și Științele Educației, București/ Psihologie judiciară şi victimologie</v>
      </c>
      <c r="J32" t="s">
        <v>552</v>
      </c>
      <c r="K32" s="234" t="s">
        <v>436</v>
      </c>
      <c r="L32" s="235" t="s">
        <v>1598</v>
      </c>
      <c r="M32" s="35">
        <v>307</v>
      </c>
      <c r="N32">
        <f t="shared" si="2"/>
        <v>16</v>
      </c>
      <c r="S32" s="16" t="str">
        <f t="shared" si="1"/>
        <v>BARBU ILIE MIRCEA</v>
      </c>
      <c r="T32" s="12" t="s">
        <v>965</v>
      </c>
      <c r="U32" s="12" t="s">
        <v>628</v>
      </c>
      <c r="V32" t="s">
        <v>684</v>
      </c>
      <c r="W32" s="34" t="s">
        <v>308</v>
      </c>
      <c r="AC32">
        <v>1</v>
      </c>
      <c r="AD32" t="s">
        <v>3045</v>
      </c>
      <c r="AE32" s="223" t="s">
        <v>2668</v>
      </c>
      <c r="AF32" s="223" t="s">
        <v>3046</v>
      </c>
      <c r="AG32" s="34" t="s">
        <v>375</v>
      </c>
      <c r="AH32" s="257" t="s">
        <v>1392</v>
      </c>
      <c r="AI32" s="219">
        <v>236</v>
      </c>
      <c r="AR32" s="271" t="s">
        <v>399</v>
      </c>
      <c r="AS32" s="253" t="s">
        <v>1559</v>
      </c>
      <c r="AT32" s="255">
        <v>261</v>
      </c>
      <c r="AZ32" s="272" t="s">
        <v>2499</v>
      </c>
      <c r="BA32" s="253" t="s">
        <v>2573</v>
      </c>
      <c r="BB32" s="255">
        <v>490</v>
      </c>
      <c r="BT32" s="228" t="s">
        <v>274</v>
      </c>
      <c r="BU32" s="229" t="s">
        <v>1747</v>
      </c>
      <c r="BV32" s="228">
        <v>126</v>
      </c>
      <c r="CV32" s="228" t="s">
        <v>546</v>
      </c>
      <c r="CW32" s="273" t="s">
        <v>1892</v>
      </c>
      <c r="CX32" s="228">
        <v>442</v>
      </c>
      <c r="CZ32" s="281" t="s">
        <v>186</v>
      </c>
      <c r="DA32" s="229" t="s">
        <v>1543</v>
      </c>
      <c r="DB32" s="281">
        <v>29</v>
      </c>
    </row>
    <row r="33" spans="5:106" x14ac:dyDescent="0.25">
      <c r="E33" s="19">
        <v>44317</v>
      </c>
      <c r="F33" s="12" t="s">
        <v>54</v>
      </c>
      <c r="G33" s="7" t="s">
        <v>131</v>
      </c>
      <c r="H33" s="15" t="str">
        <f t="shared" si="0"/>
        <v>Științe Economice, București/ Audit financiar contabil</v>
      </c>
      <c r="J33" t="s">
        <v>552</v>
      </c>
      <c r="K33" s="234" t="s">
        <v>510</v>
      </c>
      <c r="L33" s="235" t="s">
        <v>1400</v>
      </c>
      <c r="M33" s="35">
        <v>386</v>
      </c>
      <c r="N33">
        <f t="shared" si="2"/>
        <v>23</v>
      </c>
      <c r="S33" s="16" t="str">
        <f t="shared" si="1"/>
        <v>BEBESELEA MIHAELA</v>
      </c>
      <c r="T33" s="12" t="s">
        <v>966</v>
      </c>
      <c r="U33" s="12" t="s">
        <v>629</v>
      </c>
      <c r="V33" t="s">
        <v>1253</v>
      </c>
      <c r="W33" s="34" t="s">
        <v>392</v>
      </c>
      <c r="AC33">
        <v>1</v>
      </c>
      <c r="AD33" t="s">
        <v>3045</v>
      </c>
      <c r="AE33" s="223" t="s">
        <v>2668</v>
      </c>
      <c r="AF33" s="223" t="s">
        <v>3046</v>
      </c>
      <c r="AG33" s="34" t="s">
        <v>2598</v>
      </c>
      <c r="AH33" s="257" t="s">
        <v>2599</v>
      </c>
      <c r="AI33" s="219">
        <v>521</v>
      </c>
      <c r="AR33" s="272" t="s">
        <v>416</v>
      </c>
      <c r="AS33" s="253" t="s">
        <v>1561</v>
      </c>
      <c r="AT33" s="255">
        <v>281</v>
      </c>
      <c r="AZ33" s="272" t="s">
        <v>385</v>
      </c>
      <c r="BA33" s="253" t="s">
        <v>1792</v>
      </c>
      <c r="BB33" s="275">
        <v>247</v>
      </c>
      <c r="BT33" s="228" t="s">
        <v>275</v>
      </c>
      <c r="BU33" s="229" t="s">
        <v>1552</v>
      </c>
      <c r="BV33" s="228">
        <v>127</v>
      </c>
      <c r="CV33" s="228" t="s">
        <v>491</v>
      </c>
      <c r="CW33" s="229" t="s">
        <v>1777</v>
      </c>
      <c r="CX33" s="228">
        <v>366</v>
      </c>
      <c r="CZ33" s="281" t="s">
        <v>202</v>
      </c>
      <c r="DA33" s="229" t="s">
        <v>1558</v>
      </c>
      <c r="DB33" s="281">
        <v>46</v>
      </c>
    </row>
    <row r="34" spans="5:106" x14ac:dyDescent="0.25">
      <c r="E34" s="19">
        <v>44348</v>
      </c>
      <c r="F34" t="s">
        <v>54</v>
      </c>
      <c r="G34" s="7" t="s">
        <v>134</v>
      </c>
      <c r="H34" s="15" t="str">
        <f t="shared" si="0"/>
        <v>Științe Economice, București/ Bănci şi pieţe financiare</v>
      </c>
      <c r="J34" t="s">
        <v>552</v>
      </c>
      <c r="K34" s="234" t="s">
        <v>3001</v>
      </c>
      <c r="L34" s="235" t="s">
        <v>1401</v>
      </c>
      <c r="M34" s="35">
        <v>387</v>
      </c>
      <c r="N34">
        <f t="shared" si="2"/>
        <v>20</v>
      </c>
      <c r="S34" s="16" t="str">
        <f t="shared" si="1"/>
        <v>COMSA ANAMARIA</v>
      </c>
      <c r="T34" s="12" t="s">
        <v>967</v>
      </c>
      <c r="U34" s="12" t="s">
        <v>630</v>
      </c>
      <c r="V34" t="s">
        <v>1277</v>
      </c>
      <c r="W34" s="34" t="s">
        <v>168</v>
      </c>
      <c r="AC34">
        <v>1</v>
      </c>
      <c r="AD34" t="s">
        <v>3045</v>
      </c>
      <c r="AE34" s="223" t="s">
        <v>2668</v>
      </c>
      <c r="AF34" s="223" t="s">
        <v>3046</v>
      </c>
      <c r="AG34" s="34" t="s">
        <v>374</v>
      </c>
      <c r="AH34" s="257" t="s">
        <v>1645</v>
      </c>
      <c r="AI34" s="219">
        <v>235</v>
      </c>
      <c r="AR34" s="272" t="s">
        <v>417</v>
      </c>
      <c r="AS34" s="253" t="s">
        <v>1773</v>
      </c>
      <c r="AT34" s="255">
        <v>282</v>
      </c>
      <c r="BT34" s="228" t="s">
        <v>276</v>
      </c>
      <c r="BU34" s="229" t="s">
        <v>1761</v>
      </c>
      <c r="BV34" s="228">
        <v>128</v>
      </c>
      <c r="CV34" s="228" t="s">
        <v>3037</v>
      </c>
      <c r="CW34" s="273" t="s">
        <v>3040</v>
      </c>
      <c r="CX34" s="228">
        <v>577</v>
      </c>
      <c r="CZ34" s="281" t="s">
        <v>218</v>
      </c>
      <c r="DA34" s="229" t="s">
        <v>1785</v>
      </c>
      <c r="DB34" s="281">
        <v>63</v>
      </c>
    </row>
    <row r="35" spans="5:106" x14ac:dyDescent="0.25">
      <c r="E35" s="19">
        <v>44378</v>
      </c>
      <c r="F35" t="s">
        <v>54</v>
      </c>
      <c r="G35" s="4" t="s">
        <v>128</v>
      </c>
      <c r="H35" s="15" t="str">
        <f t="shared" si="0"/>
        <v>Științe Economice, București/ Contabilitate şi informatică de gestiune</v>
      </c>
      <c r="I35" t="s">
        <v>552</v>
      </c>
      <c r="K35" s="234" t="s">
        <v>315</v>
      </c>
      <c r="L35" s="235" t="s">
        <v>1402</v>
      </c>
      <c r="M35" s="35">
        <v>171</v>
      </c>
      <c r="N35">
        <f t="shared" si="2"/>
        <v>21</v>
      </c>
      <c r="S35" s="16" t="str">
        <f t="shared" si="1"/>
        <v>BELOUS MADALINA</v>
      </c>
      <c r="T35" s="12" t="s">
        <v>968</v>
      </c>
      <c r="U35" s="12" t="s">
        <v>632</v>
      </c>
      <c r="V35" t="s">
        <v>815</v>
      </c>
      <c r="W35" s="34" t="s">
        <v>456</v>
      </c>
      <c r="AC35">
        <v>1</v>
      </c>
      <c r="AD35" t="s">
        <v>3045</v>
      </c>
      <c r="AE35" s="223" t="s">
        <v>2668</v>
      </c>
      <c r="AF35" s="223" t="s">
        <v>3046</v>
      </c>
      <c r="AG35" s="34" t="s">
        <v>381</v>
      </c>
      <c r="AH35" s="257" t="s">
        <v>1450</v>
      </c>
      <c r="AI35" s="219">
        <v>243</v>
      </c>
      <c r="AR35" s="272" t="s">
        <v>418</v>
      </c>
      <c r="AS35" s="253" t="s">
        <v>1775</v>
      </c>
      <c r="AT35" s="255">
        <v>283</v>
      </c>
      <c r="AZ35" s="224"/>
      <c r="BH35" s="34"/>
      <c r="BT35" s="228" t="s">
        <v>291</v>
      </c>
      <c r="BU35" s="229" t="s">
        <v>1565</v>
      </c>
      <c r="BV35" s="228">
        <v>145</v>
      </c>
      <c r="CV35" s="255" t="s">
        <v>2485</v>
      </c>
      <c r="CW35" s="277" t="s">
        <v>2559</v>
      </c>
      <c r="CX35" s="255">
        <v>509</v>
      </c>
      <c r="CZ35" s="281" t="s">
        <v>219</v>
      </c>
      <c r="DA35" s="273" t="s">
        <v>1570</v>
      </c>
      <c r="DB35" s="281">
        <v>64</v>
      </c>
    </row>
    <row r="36" spans="5:106" x14ac:dyDescent="0.25">
      <c r="E36" s="19">
        <v>44409</v>
      </c>
      <c r="F36" t="s">
        <v>54</v>
      </c>
      <c r="G36" s="7" t="s">
        <v>132</v>
      </c>
      <c r="H36" s="15" t="str">
        <f t="shared" si="0"/>
        <v>Științe Economice, București/ Contabilitatea agenţilor economici şi a instituţiilor publice</v>
      </c>
      <c r="J36" t="s">
        <v>552</v>
      </c>
      <c r="K36" s="234" t="s">
        <v>472</v>
      </c>
      <c r="L36" s="235" t="s">
        <v>1599</v>
      </c>
      <c r="M36" s="35">
        <v>347</v>
      </c>
      <c r="N36">
        <f t="shared" si="2"/>
        <v>18</v>
      </c>
      <c r="S36" s="16" t="str">
        <f t="shared" si="1"/>
        <v>BELU ADRIANA ELENA</v>
      </c>
      <c r="T36" s="12" t="s">
        <v>968</v>
      </c>
      <c r="U36" s="12" t="s">
        <v>620</v>
      </c>
      <c r="V36" t="s">
        <v>1341</v>
      </c>
      <c r="W36" s="34" t="s">
        <v>449</v>
      </c>
      <c r="AC36">
        <v>1</v>
      </c>
      <c r="AD36" t="s">
        <v>3045</v>
      </c>
      <c r="AE36" s="223" t="s">
        <v>2668</v>
      </c>
      <c r="AF36" s="223" t="s">
        <v>3046</v>
      </c>
      <c r="AG36" s="34" t="s">
        <v>2460</v>
      </c>
      <c r="AH36" s="257" t="s">
        <v>2534</v>
      </c>
      <c r="AI36" s="219">
        <v>491</v>
      </c>
      <c r="AR36" s="272" t="s">
        <v>419</v>
      </c>
      <c r="AS36" s="253" t="s">
        <v>1563</v>
      </c>
      <c r="AT36" s="255">
        <v>284</v>
      </c>
      <c r="BH36" s="34"/>
      <c r="BT36" s="228" t="s">
        <v>303</v>
      </c>
      <c r="BU36" s="229" t="s">
        <v>1786</v>
      </c>
      <c r="BV36" s="228">
        <v>158</v>
      </c>
      <c r="CV36" s="255" t="s">
        <v>485</v>
      </c>
      <c r="CW36" s="276" t="s">
        <v>1746</v>
      </c>
      <c r="CX36" s="255">
        <v>360</v>
      </c>
      <c r="CZ36" s="281" t="s">
        <v>220</v>
      </c>
      <c r="DA36" s="229" t="s">
        <v>1793</v>
      </c>
      <c r="DB36" s="281">
        <v>65</v>
      </c>
    </row>
    <row r="37" spans="5:106" x14ac:dyDescent="0.25">
      <c r="E37" s="19">
        <v>44440</v>
      </c>
      <c r="F37" t="s">
        <v>54</v>
      </c>
      <c r="G37" s="7" t="s">
        <v>133</v>
      </c>
      <c r="H37" s="15" t="str">
        <f t="shared" si="0"/>
        <v>Științe Economice, București/ Contabilitatea şi gestiunea fiscală a firmei</v>
      </c>
      <c r="J37" t="s">
        <v>552</v>
      </c>
      <c r="K37" s="234" t="s">
        <v>391</v>
      </c>
      <c r="L37" s="235" t="s">
        <v>1600</v>
      </c>
      <c r="M37" s="35">
        <v>253</v>
      </c>
      <c r="N37">
        <f t="shared" si="2"/>
        <v>23</v>
      </c>
      <c r="S37" s="16" t="str">
        <f t="shared" si="1"/>
        <v>BEREVOESCU ILEANA CARMEN</v>
      </c>
      <c r="T37" s="12" t="s">
        <v>737</v>
      </c>
      <c r="U37" s="12" t="s">
        <v>634</v>
      </c>
      <c r="V37" t="s">
        <v>1263</v>
      </c>
      <c r="W37" s="34" t="s">
        <v>457</v>
      </c>
      <c r="AC37">
        <v>1</v>
      </c>
      <c r="AD37" t="s">
        <v>3045</v>
      </c>
      <c r="AE37" s="223" t="s">
        <v>2668</v>
      </c>
      <c r="AF37" s="223" t="s">
        <v>3046</v>
      </c>
      <c r="AG37" s="34" t="s">
        <v>376</v>
      </c>
      <c r="AH37" s="259" t="s">
        <v>1487</v>
      </c>
      <c r="AI37" s="219">
        <v>238</v>
      </c>
      <c r="BT37" s="228" t="s">
        <v>277</v>
      </c>
      <c r="BU37" s="229" t="s">
        <v>1566</v>
      </c>
      <c r="BV37" s="228">
        <v>129</v>
      </c>
      <c r="CV37" s="278" t="s">
        <v>487</v>
      </c>
      <c r="CW37" s="277" t="s">
        <v>1555</v>
      </c>
      <c r="CX37" s="255">
        <v>362</v>
      </c>
      <c r="CZ37" s="281" t="s">
        <v>191</v>
      </c>
      <c r="DA37" s="229" t="s">
        <v>1573</v>
      </c>
      <c r="DB37" s="281">
        <v>34</v>
      </c>
    </row>
    <row r="38" spans="5:106" x14ac:dyDescent="0.25">
      <c r="E38" s="19">
        <v>44470</v>
      </c>
      <c r="F38" t="s">
        <v>54</v>
      </c>
      <c r="G38" s="4" t="s">
        <v>127</v>
      </c>
      <c r="H38" s="15" t="str">
        <f t="shared" si="0"/>
        <v>Științe Economice, București/ Economia comertului, turismului, serviciilor si managementului calitatii</v>
      </c>
      <c r="J38" t="s">
        <v>552</v>
      </c>
      <c r="K38" s="234" t="s">
        <v>308</v>
      </c>
      <c r="L38" s="235" t="s">
        <v>1403</v>
      </c>
      <c r="M38" s="35">
        <v>163</v>
      </c>
      <c r="N38">
        <f t="shared" si="2"/>
        <v>20</v>
      </c>
      <c r="S38" s="16" t="str">
        <f t="shared" si="1"/>
        <v>BERGHES CARMEN</v>
      </c>
      <c r="T38" s="12" t="s">
        <v>969</v>
      </c>
      <c r="U38" s="12" t="s">
        <v>635</v>
      </c>
      <c r="V38" t="s">
        <v>1342</v>
      </c>
      <c r="W38" s="34" t="s">
        <v>494</v>
      </c>
      <c r="AC38">
        <v>1</v>
      </c>
      <c r="AD38" t="s">
        <v>3045</v>
      </c>
      <c r="AE38" s="223" t="s">
        <v>2668</v>
      </c>
      <c r="AF38" s="223" t="s">
        <v>3046</v>
      </c>
      <c r="AG38" s="34" t="s">
        <v>2932</v>
      </c>
      <c r="AH38" s="260" t="s">
        <v>2895</v>
      </c>
      <c r="AI38" s="219">
        <v>555</v>
      </c>
      <c r="BT38" s="228" t="s">
        <v>278</v>
      </c>
      <c r="BU38" s="229" t="s">
        <v>1788</v>
      </c>
      <c r="BV38" s="228">
        <v>130</v>
      </c>
      <c r="CV38" s="275" t="s">
        <v>489</v>
      </c>
      <c r="CW38" s="276" t="s">
        <v>1768</v>
      </c>
      <c r="CX38" s="255">
        <v>364</v>
      </c>
      <c r="CZ38" s="281" t="s">
        <v>2918</v>
      </c>
      <c r="DA38" s="229" t="s">
        <v>2881</v>
      </c>
      <c r="DB38" s="281">
        <v>541</v>
      </c>
    </row>
    <row r="39" spans="5:106" x14ac:dyDescent="0.25">
      <c r="E39" s="19">
        <v>44501</v>
      </c>
      <c r="F39" t="s">
        <v>54</v>
      </c>
      <c r="G39" s="3" t="s">
        <v>130</v>
      </c>
      <c r="H39" s="15" t="str">
        <f t="shared" si="0"/>
        <v>Științe Economice, București/ Finanţe şi bănci</v>
      </c>
      <c r="I39" t="s">
        <v>552</v>
      </c>
      <c r="K39" s="234" t="s">
        <v>392</v>
      </c>
      <c r="L39" s="235" t="s">
        <v>1601</v>
      </c>
      <c r="M39" s="35">
        <v>254</v>
      </c>
      <c r="N39">
        <f t="shared" si="2"/>
        <v>20</v>
      </c>
      <c r="S39" s="16" t="str">
        <f t="shared" si="1"/>
        <v>BERZA VICTORIA MARINELA</v>
      </c>
      <c r="T39" s="12" t="s">
        <v>970</v>
      </c>
      <c r="U39" s="12" t="s">
        <v>636</v>
      </c>
      <c r="V39" t="s">
        <v>762</v>
      </c>
      <c r="W39" s="34" t="s">
        <v>538</v>
      </c>
      <c r="AC39">
        <v>1</v>
      </c>
      <c r="AD39" t="s">
        <v>3045</v>
      </c>
      <c r="AE39" s="223" t="s">
        <v>2668</v>
      </c>
      <c r="AF39" s="223" t="s">
        <v>3046</v>
      </c>
      <c r="AG39" s="34" t="s">
        <v>1925</v>
      </c>
      <c r="AH39" s="257" t="s">
        <v>1955</v>
      </c>
      <c r="AI39" s="219">
        <v>450</v>
      </c>
      <c r="BT39" s="228" t="s">
        <v>292</v>
      </c>
      <c r="BU39" s="229" t="s">
        <v>1567</v>
      </c>
      <c r="BV39" s="228">
        <v>146</v>
      </c>
      <c r="CV39" s="275" t="s">
        <v>492</v>
      </c>
      <c r="CW39" s="276" t="s">
        <v>1783</v>
      </c>
      <c r="CX39" s="255">
        <v>367</v>
      </c>
      <c r="CZ39" s="255" t="s">
        <v>215</v>
      </c>
      <c r="DA39" s="280" t="s">
        <v>1741</v>
      </c>
      <c r="DB39" s="255">
        <v>60</v>
      </c>
    </row>
    <row r="40" spans="5:106" x14ac:dyDescent="0.25">
      <c r="E40" s="19">
        <v>44531</v>
      </c>
      <c r="F40" t="s">
        <v>54</v>
      </c>
      <c r="G40" s="7" t="s">
        <v>135</v>
      </c>
      <c r="H40" s="15" t="str">
        <f t="shared" si="0"/>
        <v>Științe Economice, București/ Finanţe, bănci şi asigurări</v>
      </c>
      <c r="J40" t="s">
        <v>552</v>
      </c>
      <c r="K40" s="234" t="s">
        <v>168</v>
      </c>
      <c r="L40" s="236" t="s">
        <v>1602</v>
      </c>
      <c r="M40" s="34">
        <v>10</v>
      </c>
      <c r="N40">
        <f t="shared" si="2"/>
        <v>22</v>
      </c>
      <c r="S40" s="16" t="str">
        <f t="shared" si="1"/>
        <v>BIANCHI VALENTINA ELENA</v>
      </c>
      <c r="T40" s="12" t="s">
        <v>971</v>
      </c>
      <c r="U40" s="12" t="s">
        <v>637</v>
      </c>
      <c r="V40" t="s">
        <v>676</v>
      </c>
      <c r="W40" s="34" t="s">
        <v>458</v>
      </c>
      <c r="AC40">
        <v>1</v>
      </c>
      <c r="AD40" t="s">
        <v>3045</v>
      </c>
      <c r="AE40" s="223" t="s">
        <v>2668</v>
      </c>
      <c r="AF40" s="223" t="s">
        <v>3046</v>
      </c>
      <c r="AG40" s="34" t="s">
        <v>2934</v>
      </c>
      <c r="AH40" s="260" t="s">
        <v>2897</v>
      </c>
      <c r="AI40" s="219">
        <v>557</v>
      </c>
      <c r="BT40" s="228" t="s">
        <v>279</v>
      </c>
      <c r="BU40" s="229" t="s">
        <v>1798</v>
      </c>
      <c r="BV40" s="228">
        <v>131</v>
      </c>
      <c r="CV40" s="276" t="s">
        <v>2626</v>
      </c>
      <c r="CW40" s="276" t="s">
        <v>2627</v>
      </c>
      <c r="CX40" s="255">
        <v>368</v>
      </c>
      <c r="CZ40" s="255" t="s">
        <v>217</v>
      </c>
      <c r="DA40" s="280" t="s">
        <v>1749</v>
      </c>
      <c r="DB40" s="255">
        <v>62</v>
      </c>
    </row>
    <row r="41" spans="5:106" x14ac:dyDescent="0.25">
      <c r="E41" s="19">
        <v>44562</v>
      </c>
      <c r="F41" s="12" t="s">
        <v>54</v>
      </c>
      <c r="G41" s="7" t="s">
        <v>139</v>
      </c>
      <c r="H41" s="15" t="str">
        <f t="shared" si="0"/>
        <v>Științe Economice, București/ Maketingul şi managementul operaţiunilor logistice</v>
      </c>
      <c r="J41" t="s">
        <v>552</v>
      </c>
      <c r="K41" s="234" t="s">
        <v>456</v>
      </c>
      <c r="L41" s="235" t="s">
        <v>1404</v>
      </c>
      <c r="M41" s="35">
        <v>330</v>
      </c>
      <c r="N41">
        <f t="shared" si="2"/>
        <v>16</v>
      </c>
      <c r="S41" s="16" t="str">
        <f t="shared" si="1"/>
        <v>BICA ELENA</v>
      </c>
      <c r="T41" s="12" t="s">
        <v>972</v>
      </c>
      <c r="U41" s="12" t="s">
        <v>638</v>
      </c>
      <c r="V41" t="s">
        <v>772</v>
      </c>
      <c r="W41" s="34" t="s">
        <v>512</v>
      </c>
      <c r="AC41">
        <v>1</v>
      </c>
      <c r="AD41" t="s">
        <v>3045</v>
      </c>
      <c r="AE41" s="223" t="s">
        <v>2668</v>
      </c>
      <c r="AF41" s="223" t="s">
        <v>3046</v>
      </c>
      <c r="AG41" s="34" t="s">
        <v>2935</v>
      </c>
      <c r="AH41" s="260" t="s">
        <v>2898</v>
      </c>
      <c r="AI41" s="219">
        <v>558</v>
      </c>
      <c r="BT41" s="255" t="s">
        <v>273</v>
      </c>
      <c r="BU41" s="276" t="s">
        <v>1522</v>
      </c>
      <c r="BV41" s="255">
        <v>125</v>
      </c>
      <c r="CV41" s="276" t="s">
        <v>493</v>
      </c>
      <c r="CW41" s="276" t="s">
        <v>1568</v>
      </c>
      <c r="CX41" s="275">
        <v>369</v>
      </c>
      <c r="CZ41" s="280" t="s">
        <v>230</v>
      </c>
      <c r="DA41" s="280" t="s">
        <v>1767</v>
      </c>
      <c r="DB41" s="255">
        <v>75</v>
      </c>
    </row>
    <row r="42" spans="5:106" x14ac:dyDescent="0.25">
      <c r="E42" s="19">
        <v>44593</v>
      </c>
      <c r="F42" t="s">
        <v>54</v>
      </c>
      <c r="G42" s="7" t="s">
        <v>140</v>
      </c>
      <c r="H42" s="15" t="str">
        <f t="shared" si="0"/>
        <v>Științe Economice, București/ Maketingul şi managementul serviciilor</v>
      </c>
      <c r="J42" t="s">
        <v>552</v>
      </c>
      <c r="K42" s="234" t="s">
        <v>449</v>
      </c>
      <c r="L42" s="235" t="s">
        <v>1405</v>
      </c>
      <c r="M42" s="35">
        <v>321</v>
      </c>
      <c r="N42">
        <f t="shared" si="2"/>
        <v>19</v>
      </c>
      <c r="S42" s="16" t="str">
        <f t="shared" si="1"/>
        <v>BICA GHEORGHE</v>
      </c>
      <c r="T42" s="12" t="s">
        <v>1936</v>
      </c>
      <c r="U42" s="12" t="s">
        <v>921</v>
      </c>
      <c r="V42" t="s">
        <v>1361</v>
      </c>
      <c r="W42" s="34" t="s">
        <v>1921</v>
      </c>
      <c r="AC42">
        <v>1</v>
      </c>
      <c r="AD42" t="s">
        <v>2677</v>
      </c>
      <c r="AE42" s="223" t="s">
        <v>2672</v>
      </c>
      <c r="AF42" s="223" t="s">
        <v>2692</v>
      </c>
      <c r="AG42" s="34" t="s">
        <v>168</v>
      </c>
      <c r="AH42" s="259" t="s">
        <v>1602</v>
      </c>
      <c r="AI42" s="219">
        <v>10</v>
      </c>
      <c r="BT42" s="255" t="s">
        <v>299</v>
      </c>
      <c r="BU42" s="276" t="s">
        <v>1717</v>
      </c>
      <c r="BV42" s="255">
        <v>153</v>
      </c>
      <c r="CZ42" s="255" t="s">
        <v>2915</v>
      </c>
      <c r="DA42" s="276" t="s">
        <v>2878</v>
      </c>
      <c r="DB42" s="255">
        <v>538</v>
      </c>
    </row>
    <row r="43" spans="5:106" x14ac:dyDescent="0.25">
      <c r="E43" s="19">
        <v>44621</v>
      </c>
      <c r="F43" s="12" t="s">
        <v>54</v>
      </c>
      <c r="G43" s="4" t="s">
        <v>129</v>
      </c>
      <c r="H43" s="15" t="str">
        <f t="shared" si="0"/>
        <v>Științe Economice, București/ Management</v>
      </c>
      <c r="I43" t="s">
        <v>552</v>
      </c>
      <c r="K43" s="234" t="s">
        <v>2604</v>
      </c>
      <c r="L43" s="235" t="s">
        <v>2605</v>
      </c>
      <c r="M43" s="35">
        <v>528</v>
      </c>
      <c r="N43">
        <f t="shared" si="2"/>
        <v>18</v>
      </c>
      <c r="S43" s="16" t="str">
        <f t="shared" si="1"/>
        <v>BIRO ANDREEA</v>
      </c>
      <c r="T43" s="12" t="s">
        <v>973</v>
      </c>
      <c r="U43" s="12" t="s">
        <v>640</v>
      </c>
      <c r="V43" t="s">
        <v>1319</v>
      </c>
      <c r="W43" s="34" t="s">
        <v>539</v>
      </c>
      <c r="AC43">
        <v>1</v>
      </c>
      <c r="AD43" t="s">
        <v>2677</v>
      </c>
      <c r="AE43" s="223" t="s">
        <v>2672</v>
      </c>
      <c r="AF43" s="223" t="s">
        <v>2692</v>
      </c>
      <c r="AG43" s="34" t="s">
        <v>169</v>
      </c>
      <c r="AH43" s="257" t="s">
        <v>1609</v>
      </c>
      <c r="AI43" s="219">
        <v>12</v>
      </c>
      <c r="BT43" s="255" t="s">
        <v>290</v>
      </c>
      <c r="BU43" s="276" t="s">
        <v>1733</v>
      </c>
      <c r="BV43" s="255">
        <v>144</v>
      </c>
      <c r="CZ43" s="255" t="s">
        <v>2917</v>
      </c>
      <c r="DA43" s="276" t="s">
        <v>2880</v>
      </c>
      <c r="DB43" s="255">
        <v>540</v>
      </c>
    </row>
    <row r="44" spans="5:106" x14ac:dyDescent="0.25">
      <c r="E44" s="19">
        <v>44652</v>
      </c>
      <c r="F44" t="s">
        <v>54</v>
      </c>
      <c r="G44" s="7" t="s">
        <v>136</v>
      </c>
      <c r="H44" s="15" t="str">
        <f t="shared" si="0"/>
        <v>Științe Economice, București/ Managementul activităţilor financiar-bancare</v>
      </c>
      <c r="J44" t="s">
        <v>552</v>
      </c>
      <c r="K44" s="234" t="s">
        <v>2432</v>
      </c>
      <c r="L44" s="235" t="s">
        <v>2506</v>
      </c>
      <c r="M44" s="35">
        <v>517</v>
      </c>
      <c r="N44">
        <f t="shared" si="2"/>
        <v>21</v>
      </c>
      <c r="S44" s="16" t="str">
        <f t="shared" si="1"/>
        <v>BOARCAS CAMELIA</v>
      </c>
      <c r="T44" s="12" t="s">
        <v>974</v>
      </c>
      <c r="U44" s="12" t="s">
        <v>641</v>
      </c>
      <c r="V44" t="s">
        <v>1305</v>
      </c>
      <c r="W44" s="34" t="s">
        <v>264</v>
      </c>
      <c r="AC44">
        <v>1</v>
      </c>
      <c r="AD44" t="s">
        <v>2677</v>
      </c>
      <c r="AE44" s="223" t="s">
        <v>2672</v>
      </c>
      <c r="AF44" s="223" t="s">
        <v>2692</v>
      </c>
      <c r="AG44" s="34" t="s">
        <v>163</v>
      </c>
      <c r="AH44" s="257" t="s">
        <v>1414</v>
      </c>
      <c r="AI44" s="219">
        <v>5</v>
      </c>
      <c r="BT44" s="255" t="s">
        <v>300</v>
      </c>
      <c r="BU44" s="276" t="s">
        <v>1744</v>
      </c>
      <c r="BV44" s="255">
        <v>154</v>
      </c>
    </row>
    <row r="45" spans="5:106" x14ac:dyDescent="0.25">
      <c r="E45" s="19">
        <v>44682</v>
      </c>
      <c r="F45" t="s">
        <v>54</v>
      </c>
      <c r="G45" s="7" t="s">
        <v>137</v>
      </c>
      <c r="H45" s="15" t="str">
        <f t="shared" si="0"/>
        <v>Științe Economice, București/ Managementul şi finanţarea proiectelor</v>
      </c>
      <c r="J45" t="s">
        <v>552</v>
      </c>
      <c r="K45" s="234" t="s">
        <v>457</v>
      </c>
      <c r="L45" s="236" t="s">
        <v>1604</v>
      </c>
      <c r="M45" s="34">
        <v>331</v>
      </c>
      <c r="N45">
        <f t="shared" si="2"/>
        <v>17</v>
      </c>
      <c r="S45" s="16" t="str">
        <f t="shared" si="1"/>
        <v>BOGDAN ANCA MADALINA</v>
      </c>
      <c r="T45" s="12" t="s">
        <v>975</v>
      </c>
      <c r="U45" s="12" t="s">
        <v>642</v>
      </c>
      <c r="V45" t="s">
        <v>887</v>
      </c>
      <c r="W45" s="34" t="s">
        <v>351</v>
      </c>
      <c r="AC45">
        <v>1</v>
      </c>
      <c r="AD45" t="s">
        <v>2677</v>
      </c>
      <c r="AE45" s="223" t="s">
        <v>2672</v>
      </c>
      <c r="AF45" s="223" t="s">
        <v>2692</v>
      </c>
      <c r="AG45" s="34" t="s">
        <v>164</v>
      </c>
      <c r="AH45" s="257" t="s">
        <v>1415</v>
      </c>
      <c r="AI45" s="219">
        <v>6</v>
      </c>
      <c r="BT45" s="279" t="s">
        <v>301</v>
      </c>
      <c r="BU45" s="276" t="s">
        <v>1752</v>
      </c>
      <c r="BV45" s="255">
        <v>156</v>
      </c>
    </row>
    <row r="46" spans="5:106" x14ac:dyDescent="0.25">
      <c r="E46" s="19">
        <v>44713</v>
      </c>
      <c r="F46" t="s">
        <v>54</v>
      </c>
      <c r="G46" s="7" t="s">
        <v>138</v>
      </c>
      <c r="H46" s="15" t="str">
        <f t="shared" si="0"/>
        <v>Științe Economice, București/ Managementul şi finanţarea proiectelor  publice şi private</v>
      </c>
      <c r="J46" t="s">
        <v>552</v>
      </c>
      <c r="K46" s="234" t="s">
        <v>494</v>
      </c>
      <c r="L46" s="236" t="s">
        <v>1605</v>
      </c>
      <c r="M46" s="34">
        <v>370</v>
      </c>
      <c r="N46">
        <f t="shared" si="2"/>
        <v>25</v>
      </c>
      <c r="S46" s="16" t="str">
        <f t="shared" si="1"/>
        <v>BOGDANOIU CRISTIANA LUMINITA</v>
      </c>
      <c r="T46" s="12" t="s">
        <v>976</v>
      </c>
      <c r="U46" s="12" t="s">
        <v>643</v>
      </c>
      <c r="V46" t="s">
        <v>1305</v>
      </c>
      <c r="W46" s="34" t="s">
        <v>293</v>
      </c>
      <c r="AC46">
        <v>1</v>
      </c>
      <c r="AD46" t="s">
        <v>2677</v>
      </c>
      <c r="AE46" s="223" t="s">
        <v>2672</v>
      </c>
      <c r="AF46" s="223" t="s">
        <v>2692</v>
      </c>
      <c r="AG46" s="34" t="s">
        <v>171</v>
      </c>
      <c r="AH46" s="257" t="s">
        <v>1617</v>
      </c>
      <c r="AI46" s="219">
        <v>14</v>
      </c>
    </row>
    <row r="47" spans="5:106" x14ac:dyDescent="0.25">
      <c r="E47" s="19">
        <v>44743</v>
      </c>
      <c r="F47" t="s">
        <v>54</v>
      </c>
      <c r="G47" s="3" t="s">
        <v>126</v>
      </c>
      <c r="H47" s="15" t="str">
        <f t="shared" si="0"/>
        <v>Științe Economice, București/ Marketing</v>
      </c>
      <c r="I47" t="s">
        <v>552</v>
      </c>
      <c r="K47" s="234" t="s">
        <v>538</v>
      </c>
      <c r="L47" s="235" t="s">
        <v>1606</v>
      </c>
      <c r="M47" s="36">
        <v>417</v>
      </c>
      <c r="N47">
        <f t="shared" si="2"/>
        <v>23</v>
      </c>
      <c r="S47" s="16" t="str">
        <f t="shared" si="1"/>
        <v>BOLOSTEANU CARMEN VICTORIA</v>
      </c>
      <c r="T47" s="12" t="s">
        <v>977</v>
      </c>
      <c r="U47" s="12" t="s">
        <v>637</v>
      </c>
      <c r="V47" t="s">
        <v>599</v>
      </c>
      <c r="W47" s="34" t="s">
        <v>459</v>
      </c>
      <c r="AC47">
        <v>1</v>
      </c>
      <c r="AD47" t="s">
        <v>2677</v>
      </c>
      <c r="AE47" s="223" t="s">
        <v>2672</v>
      </c>
      <c r="AF47" s="223" t="s">
        <v>2692</v>
      </c>
      <c r="AG47" s="34" t="s">
        <v>172</v>
      </c>
      <c r="AH47" s="257" t="s">
        <v>1618</v>
      </c>
      <c r="AI47" s="219">
        <v>15</v>
      </c>
    </row>
    <row r="48" spans="5:106" x14ac:dyDescent="0.25">
      <c r="E48" s="19">
        <v>44774</v>
      </c>
      <c r="F48" t="s">
        <v>54</v>
      </c>
      <c r="G48" s="7" t="s">
        <v>141</v>
      </c>
      <c r="H48" s="15" t="str">
        <f t="shared" si="0"/>
        <v>Științe Economice, București/ Marketing şi Relatii Publice în Afaceri</v>
      </c>
      <c r="J48" t="s">
        <v>552</v>
      </c>
      <c r="K48" s="234" t="s">
        <v>2628</v>
      </c>
      <c r="L48" s="235" t="s">
        <v>2629</v>
      </c>
      <c r="M48" s="219">
        <v>91</v>
      </c>
      <c r="N48">
        <f t="shared" si="2"/>
        <v>21</v>
      </c>
      <c r="S48" s="16" t="str">
        <f t="shared" ref="S48:S79" si="3">K49</f>
        <v>BONDREA MARIAN</v>
      </c>
      <c r="T48" s="12" t="s">
        <v>978</v>
      </c>
      <c r="U48" s="12" t="s">
        <v>632</v>
      </c>
      <c r="V48" t="s">
        <v>638</v>
      </c>
      <c r="W48" s="34" t="s">
        <v>236</v>
      </c>
      <c r="AC48">
        <v>1</v>
      </c>
      <c r="AD48" t="s">
        <v>2677</v>
      </c>
      <c r="AE48" s="223" t="s">
        <v>2672</v>
      </c>
      <c r="AF48" s="223" t="s">
        <v>2692</v>
      </c>
      <c r="AG48" s="34" t="s">
        <v>173</v>
      </c>
      <c r="AH48" s="257" t="s">
        <v>1447</v>
      </c>
      <c r="AI48" s="219">
        <v>16</v>
      </c>
    </row>
    <row r="49" spans="5:35" x14ac:dyDescent="0.25">
      <c r="E49" s="19">
        <v>44805</v>
      </c>
      <c r="F49" t="s">
        <v>55</v>
      </c>
      <c r="G49" s="3" t="s">
        <v>128</v>
      </c>
      <c r="H49" s="15" t="str">
        <f t="shared" si="0"/>
        <v>Științe Economice, Câmpulung Muscel/ Contabilitate şi informatică de gestiune</v>
      </c>
      <c r="I49" t="s">
        <v>552</v>
      </c>
      <c r="K49" s="234" t="s">
        <v>458</v>
      </c>
      <c r="L49" s="235" t="s">
        <v>1406</v>
      </c>
      <c r="M49" s="35">
        <v>332</v>
      </c>
      <c r="N49">
        <f t="shared" ref="N49:N67" si="4">LEN(L49)</f>
        <v>20</v>
      </c>
      <c r="S49" s="16" t="str">
        <f t="shared" si="3"/>
        <v>BOROI ALEXANDRU</v>
      </c>
      <c r="T49" s="12" t="s">
        <v>979</v>
      </c>
      <c r="U49" s="12" t="s">
        <v>644</v>
      </c>
      <c r="V49" t="s">
        <v>1278</v>
      </c>
      <c r="W49" s="34" t="s">
        <v>169</v>
      </c>
      <c r="AC49">
        <v>1</v>
      </c>
      <c r="AD49" t="s">
        <v>2677</v>
      </c>
      <c r="AE49" s="223" t="s">
        <v>2672</v>
      </c>
      <c r="AF49" s="223" t="s">
        <v>2692</v>
      </c>
      <c r="AG49" s="34" t="s">
        <v>174</v>
      </c>
      <c r="AH49" s="257" t="s">
        <v>1646</v>
      </c>
      <c r="AI49" s="219">
        <v>17</v>
      </c>
    </row>
    <row r="50" spans="5:35" x14ac:dyDescent="0.25">
      <c r="E50" s="19">
        <v>44835</v>
      </c>
      <c r="F50" t="s">
        <v>55</v>
      </c>
      <c r="G50" s="7" t="s">
        <v>149</v>
      </c>
      <c r="H50" s="15" t="str">
        <f t="shared" si="0"/>
        <v>Științe Economice, Câmpulung Muscel/ Contabilitate şi managementul afacerilor</v>
      </c>
      <c r="J50" t="s">
        <v>552</v>
      </c>
      <c r="K50" s="234" t="s">
        <v>2433</v>
      </c>
      <c r="L50" s="235" t="s">
        <v>2507</v>
      </c>
      <c r="M50" s="35">
        <v>515</v>
      </c>
      <c r="N50">
        <f t="shared" si="4"/>
        <v>21</v>
      </c>
      <c r="S50" s="16" t="str">
        <f t="shared" si="3"/>
        <v>BOTEZ FLAMINIA</v>
      </c>
      <c r="T50" s="12" t="s">
        <v>980</v>
      </c>
      <c r="U50" s="12" t="s">
        <v>632</v>
      </c>
      <c r="V50" t="s">
        <v>1305</v>
      </c>
      <c r="W50" s="34" t="s">
        <v>294</v>
      </c>
      <c r="AC50">
        <v>1</v>
      </c>
      <c r="AD50" t="s">
        <v>2677</v>
      </c>
      <c r="AE50" s="223" t="s">
        <v>2672</v>
      </c>
      <c r="AF50" s="223" t="s">
        <v>2692</v>
      </c>
      <c r="AG50" s="34" t="s">
        <v>175</v>
      </c>
      <c r="AH50" s="257" t="s">
        <v>1451</v>
      </c>
      <c r="AI50" s="219">
        <v>18</v>
      </c>
    </row>
    <row r="51" spans="5:35" x14ac:dyDescent="0.25">
      <c r="E51" s="19">
        <v>44866</v>
      </c>
      <c r="F51" t="s">
        <v>55</v>
      </c>
      <c r="G51" s="3" t="s">
        <v>130</v>
      </c>
      <c r="H51" s="15" t="str">
        <f t="shared" si="0"/>
        <v>Științe Economice, Câmpulung Muscel/ Finanţe şi bănci</v>
      </c>
      <c r="I51" t="s">
        <v>552</v>
      </c>
      <c r="K51" s="234" t="s">
        <v>2434</v>
      </c>
      <c r="L51" s="235" t="s">
        <v>2508</v>
      </c>
      <c r="M51" s="35">
        <v>457</v>
      </c>
      <c r="N51">
        <f t="shared" si="4"/>
        <v>20</v>
      </c>
      <c r="S51" s="16" t="str">
        <f t="shared" si="3"/>
        <v>BOTEZAT ONORINA</v>
      </c>
      <c r="T51" s="12" t="s">
        <v>981</v>
      </c>
      <c r="U51" s="12" t="s">
        <v>645</v>
      </c>
      <c r="V51" t="s">
        <v>853</v>
      </c>
      <c r="W51" s="34" t="s">
        <v>204</v>
      </c>
      <c r="AC51">
        <v>1</v>
      </c>
      <c r="AD51" t="s">
        <v>2677</v>
      </c>
      <c r="AE51" s="223" t="s">
        <v>2672</v>
      </c>
      <c r="AF51" s="223" t="s">
        <v>2692</v>
      </c>
      <c r="AG51" s="34" t="s">
        <v>176</v>
      </c>
      <c r="AH51" s="259" t="s">
        <v>1468</v>
      </c>
      <c r="AI51" s="219">
        <v>19</v>
      </c>
    </row>
    <row r="52" spans="5:35" x14ac:dyDescent="0.25">
      <c r="E52" s="19">
        <v>44896</v>
      </c>
      <c r="F52" s="12" t="s">
        <v>56</v>
      </c>
      <c r="G52" s="3" t="s">
        <v>128</v>
      </c>
      <c r="H52" s="15" t="str">
        <f t="shared" si="0"/>
        <v>Științe Juridice și Științe Economice, Constanta / Contabilitate şi informatică de gestiune</v>
      </c>
      <c r="I52" t="s">
        <v>552</v>
      </c>
      <c r="K52" s="234" t="s">
        <v>512</v>
      </c>
      <c r="L52" s="235" t="s">
        <v>1407</v>
      </c>
      <c r="M52" s="35">
        <v>388</v>
      </c>
      <c r="N52">
        <f t="shared" si="4"/>
        <v>21</v>
      </c>
      <c r="S52" s="16" t="str">
        <f t="shared" si="3"/>
        <v>BRADEA ADRIAN</v>
      </c>
      <c r="T52" s="12" t="s">
        <v>982</v>
      </c>
      <c r="U52" s="12" t="s">
        <v>646</v>
      </c>
      <c r="V52" t="s">
        <v>1272</v>
      </c>
      <c r="W52" s="34" t="s">
        <v>237</v>
      </c>
      <c r="AC52">
        <v>1</v>
      </c>
      <c r="AD52" t="s">
        <v>2677</v>
      </c>
      <c r="AE52" s="223" t="s">
        <v>2672</v>
      </c>
      <c r="AF52" s="223" t="s">
        <v>2692</v>
      </c>
      <c r="AG52" s="34" t="s">
        <v>177</v>
      </c>
      <c r="AH52" s="257" t="s">
        <v>1667</v>
      </c>
      <c r="AI52" s="219">
        <v>20</v>
      </c>
    </row>
    <row r="53" spans="5:35" x14ac:dyDescent="0.25">
      <c r="E53" s="19">
        <v>44927</v>
      </c>
      <c r="F53" t="s">
        <v>56</v>
      </c>
      <c r="G53" s="7" t="s">
        <v>150</v>
      </c>
      <c r="H53" s="15" t="str">
        <f t="shared" si="0"/>
        <v>Științe Juridice și Științe Economice, Constanta / Contabilitate, expertiză şi audit</v>
      </c>
      <c r="J53" t="s">
        <v>552</v>
      </c>
      <c r="K53" s="234" t="s">
        <v>1921</v>
      </c>
      <c r="L53" s="235" t="s">
        <v>1951</v>
      </c>
      <c r="M53" s="35">
        <v>446</v>
      </c>
      <c r="N53">
        <f t="shared" si="4"/>
        <v>19</v>
      </c>
      <c r="S53" s="16" t="str">
        <f t="shared" si="3"/>
        <v>BRAGA FILOFTEIA VIORICA</v>
      </c>
      <c r="T53" s="12" t="s">
        <v>983</v>
      </c>
      <c r="U53" s="12" t="s">
        <v>647</v>
      </c>
      <c r="V53" t="s">
        <v>1350</v>
      </c>
      <c r="W53" s="34" t="s">
        <v>222</v>
      </c>
      <c r="AC53">
        <v>1</v>
      </c>
      <c r="AD53" t="s">
        <v>2677</v>
      </c>
      <c r="AE53" s="223" t="s">
        <v>2672</v>
      </c>
      <c r="AF53" s="223" t="s">
        <v>2692</v>
      </c>
      <c r="AG53" s="34" t="s">
        <v>162</v>
      </c>
      <c r="AH53" s="257" t="s">
        <v>1689</v>
      </c>
      <c r="AI53" s="219">
        <v>4</v>
      </c>
    </row>
    <row r="54" spans="5:35" x14ac:dyDescent="0.25">
      <c r="E54" s="19">
        <v>44958</v>
      </c>
      <c r="F54" t="s">
        <v>56</v>
      </c>
      <c r="G54" s="7" t="s">
        <v>152</v>
      </c>
      <c r="H54" s="15" t="str">
        <f t="shared" si="0"/>
        <v>Științe Juridice și Științe Economice, Constanta / Dialogul social şi comunicarea în relaţiile de muncă</v>
      </c>
      <c r="J54" t="s">
        <v>552</v>
      </c>
      <c r="K54" s="234" t="s">
        <v>539</v>
      </c>
      <c r="L54" s="236" t="s">
        <v>1607</v>
      </c>
      <c r="M54" s="34">
        <v>418</v>
      </c>
      <c r="N54">
        <f t="shared" si="4"/>
        <v>21</v>
      </c>
      <c r="S54" s="16" t="str">
        <f t="shared" si="3"/>
        <v>BRAICU CEZAR</v>
      </c>
      <c r="T54" s="12" t="s">
        <v>984</v>
      </c>
      <c r="U54" s="12" t="s">
        <v>648</v>
      </c>
      <c r="V54" t="s">
        <v>1279</v>
      </c>
      <c r="W54" s="34" t="s">
        <v>170</v>
      </c>
      <c r="AC54">
        <v>1</v>
      </c>
      <c r="AD54" t="s">
        <v>2677</v>
      </c>
      <c r="AE54" s="223" t="s">
        <v>2672</v>
      </c>
      <c r="AF54" s="223" t="s">
        <v>2692</v>
      </c>
      <c r="AG54" s="34" t="s">
        <v>165</v>
      </c>
      <c r="AH54" s="257" t="s">
        <v>1693</v>
      </c>
      <c r="AI54" s="219">
        <v>7</v>
      </c>
    </row>
    <row r="55" spans="5:35" x14ac:dyDescent="0.25">
      <c r="E55" s="19">
        <v>44986</v>
      </c>
      <c r="F55" t="s">
        <v>56</v>
      </c>
      <c r="G55" s="3" t="s">
        <v>107</v>
      </c>
      <c r="H55" s="15" t="str">
        <f t="shared" si="0"/>
        <v>Științe Juridice și Științe Economice, Constanta / Drept</v>
      </c>
      <c r="I55" t="s">
        <v>552</v>
      </c>
      <c r="K55" s="234" t="s">
        <v>264</v>
      </c>
      <c r="L55" s="235" t="s">
        <v>1408</v>
      </c>
      <c r="M55" s="35">
        <v>114</v>
      </c>
      <c r="N55">
        <f t="shared" si="4"/>
        <v>18</v>
      </c>
      <c r="S55" s="16" t="str">
        <f t="shared" si="3"/>
        <v>BRATU SOFIA</v>
      </c>
      <c r="T55" s="12" t="s">
        <v>985</v>
      </c>
      <c r="U55" s="12" t="s">
        <v>649</v>
      </c>
      <c r="V55" t="s">
        <v>605</v>
      </c>
      <c r="W55" s="34" t="s">
        <v>223</v>
      </c>
      <c r="AC55">
        <v>1</v>
      </c>
      <c r="AD55" t="s">
        <v>2677</v>
      </c>
      <c r="AE55" s="223" t="s">
        <v>2672</v>
      </c>
      <c r="AF55" s="223" t="s">
        <v>2692</v>
      </c>
      <c r="AG55" s="34" t="s">
        <v>166</v>
      </c>
      <c r="AH55" s="257" t="s">
        <v>1696</v>
      </c>
      <c r="AI55" s="219">
        <v>8</v>
      </c>
    </row>
    <row r="56" spans="5:35" x14ac:dyDescent="0.25">
      <c r="E56" s="19">
        <v>45017</v>
      </c>
      <c r="F56" t="s">
        <v>56</v>
      </c>
      <c r="G56" s="3" t="s">
        <v>130</v>
      </c>
      <c r="H56" s="15" t="str">
        <f t="shared" si="0"/>
        <v>Științe Juridice și Științe Economice, Constanta / Finanţe şi bănci</v>
      </c>
      <c r="I56" t="s">
        <v>552</v>
      </c>
      <c r="K56" s="234" t="s">
        <v>351</v>
      </c>
      <c r="L56" s="236" t="s">
        <v>1409</v>
      </c>
      <c r="M56" s="34">
        <v>210</v>
      </c>
      <c r="N56">
        <f t="shared" si="4"/>
        <v>17</v>
      </c>
      <c r="S56" s="16" t="str">
        <f t="shared" si="3"/>
        <v>BUCEA MANEA TONIS ROCSANA</v>
      </c>
      <c r="T56" s="12" t="s">
        <v>985</v>
      </c>
      <c r="U56" s="12" t="s">
        <v>650</v>
      </c>
      <c r="V56" t="s">
        <v>685</v>
      </c>
      <c r="W56" s="34" t="s">
        <v>316</v>
      </c>
      <c r="AC56">
        <v>1</v>
      </c>
      <c r="AD56" t="s">
        <v>2677</v>
      </c>
      <c r="AE56" s="223" t="s">
        <v>2672</v>
      </c>
      <c r="AF56" s="223" t="s">
        <v>2692</v>
      </c>
      <c r="AG56" s="219" t="s">
        <v>178</v>
      </c>
      <c r="AH56" s="261" t="s">
        <v>1526</v>
      </c>
      <c r="AI56" s="219">
        <v>21</v>
      </c>
    </row>
    <row r="57" spans="5:35" x14ac:dyDescent="0.25">
      <c r="E57" s="19">
        <v>45047</v>
      </c>
      <c r="F57" t="s">
        <v>56</v>
      </c>
      <c r="G57" s="3" t="s">
        <v>129</v>
      </c>
      <c r="H57" s="15" t="str">
        <f t="shared" si="0"/>
        <v>Științe Juridice și Științe Economice, Constanta / Management</v>
      </c>
      <c r="I57" t="s">
        <v>552</v>
      </c>
      <c r="K57" s="234" t="s">
        <v>293</v>
      </c>
      <c r="L57" s="236" t="s">
        <v>1608</v>
      </c>
      <c r="M57" s="34">
        <v>147</v>
      </c>
      <c r="N57">
        <f t="shared" si="4"/>
        <v>17</v>
      </c>
      <c r="S57" s="16" t="str">
        <f t="shared" si="3"/>
        <v>BUDA MARIAN</v>
      </c>
      <c r="T57" s="12" t="s">
        <v>986</v>
      </c>
      <c r="U57" s="12" t="s">
        <v>651</v>
      </c>
      <c r="V57" t="s">
        <v>1273</v>
      </c>
      <c r="W57" s="34" t="s">
        <v>238</v>
      </c>
      <c r="AC57">
        <v>1</v>
      </c>
      <c r="AD57" t="s">
        <v>2677</v>
      </c>
      <c r="AE57" s="223" t="s">
        <v>2672</v>
      </c>
      <c r="AF57" s="223" t="s">
        <v>2692</v>
      </c>
      <c r="AG57" s="34" t="s">
        <v>167</v>
      </c>
      <c r="AH57" s="259" t="s">
        <v>1528</v>
      </c>
      <c r="AI57" s="219">
        <v>9</v>
      </c>
    </row>
    <row r="58" spans="5:35" x14ac:dyDescent="0.25">
      <c r="E58" s="19">
        <v>45078</v>
      </c>
      <c r="F58" t="s">
        <v>56</v>
      </c>
      <c r="G58" s="7" t="s">
        <v>154</v>
      </c>
      <c r="H58" s="15" t="str">
        <f t="shared" si="0"/>
        <v>Științe Juridice și Științe Economice, Constanta / Management organizaţional şi antreprenoriat</v>
      </c>
      <c r="J58" t="s">
        <v>552</v>
      </c>
      <c r="K58" s="234" t="s">
        <v>459</v>
      </c>
      <c r="L58" s="235" t="s">
        <v>1410</v>
      </c>
      <c r="M58" s="35">
        <v>333</v>
      </c>
      <c r="N58">
        <f t="shared" si="4"/>
        <v>17</v>
      </c>
      <c r="S58" s="16" t="str">
        <f t="shared" si="3"/>
        <v>BUHOCIU ELENA</v>
      </c>
      <c r="T58" s="12" t="s">
        <v>987</v>
      </c>
      <c r="U58" s="12" t="s">
        <v>652</v>
      </c>
      <c r="V58" t="s">
        <v>650</v>
      </c>
      <c r="W58" s="34" t="s">
        <v>163</v>
      </c>
      <c r="AC58">
        <v>1</v>
      </c>
      <c r="AD58" t="s">
        <v>2677</v>
      </c>
      <c r="AE58" s="223" t="s">
        <v>2672</v>
      </c>
      <c r="AF58" s="223" t="s">
        <v>2692</v>
      </c>
      <c r="AG58" s="34" t="s">
        <v>179</v>
      </c>
      <c r="AH58" s="257" t="s">
        <v>1738</v>
      </c>
      <c r="AI58" s="219">
        <v>22</v>
      </c>
    </row>
    <row r="59" spans="5:35" x14ac:dyDescent="0.25">
      <c r="E59" s="19">
        <v>45108</v>
      </c>
      <c r="F59" t="s">
        <v>56</v>
      </c>
      <c r="G59" s="7" t="s">
        <v>151</v>
      </c>
      <c r="H59" s="15" t="str">
        <f t="shared" si="0"/>
        <v>Științe Juridice și Științe Economice, Constanta / Managementul financiar contabil şi auditul afacerilor</v>
      </c>
      <c r="J59" t="s">
        <v>552</v>
      </c>
      <c r="K59" s="234" t="s">
        <v>236</v>
      </c>
      <c r="L59" s="236" t="s">
        <v>1411</v>
      </c>
      <c r="M59" s="34">
        <v>82</v>
      </c>
      <c r="N59">
        <f t="shared" si="4"/>
        <v>18</v>
      </c>
      <c r="S59" s="16" t="str">
        <f t="shared" si="3"/>
        <v>BUJOR CONSTANTIN</v>
      </c>
      <c r="T59" s="12" t="s">
        <v>988</v>
      </c>
      <c r="U59" s="12" t="s">
        <v>653</v>
      </c>
      <c r="V59" t="s">
        <v>1269</v>
      </c>
      <c r="W59" s="34" t="s">
        <v>224</v>
      </c>
      <c r="AC59">
        <v>1</v>
      </c>
      <c r="AD59" t="s">
        <v>2677</v>
      </c>
      <c r="AE59" s="223" t="s">
        <v>2672</v>
      </c>
      <c r="AF59" s="223" t="s">
        <v>2692</v>
      </c>
      <c r="AG59" s="34" t="s">
        <v>180</v>
      </c>
      <c r="AH59" s="257" t="s">
        <v>1740</v>
      </c>
      <c r="AI59" s="219">
        <v>23</v>
      </c>
    </row>
    <row r="60" spans="5:35" x14ac:dyDescent="0.25">
      <c r="E60" s="19">
        <v>45139</v>
      </c>
      <c r="F60" t="s">
        <v>56</v>
      </c>
      <c r="G60" s="7" t="s">
        <v>153</v>
      </c>
      <c r="H60" s="15" t="str">
        <f t="shared" si="0"/>
        <v>Științe Juridice și Științe Economice, Constanta / Ştiinţe penale</v>
      </c>
      <c r="J60" t="s">
        <v>552</v>
      </c>
      <c r="K60" s="234" t="s">
        <v>2435</v>
      </c>
      <c r="L60" s="235" t="s">
        <v>2509</v>
      </c>
      <c r="M60" s="35">
        <v>464</v>
      </c>
      <c r="N60">
        <f t="shared" si="4"/>
        <v>22</v>
      </c>
      <c r="S60" s="16" t="str">
        <f t="shared" si="3"/>
        <v>BURCEA RALUCA GABRIELA</v>
      </c>
      <c r="T60" s="12" t="s">
        <v>989</v>
      </c>
      <c r="U60" s="12" t="s">
        <v>623</v>
      </c>
      <c r="V60" t="s">
        <v>1280</v>
      </c>
      <c r="W60" s="34" t="s">
        <v>164</v>
      </c>
      <c r="AC60">
        <v>1</v>
      </c>
      <c r="AD60" t="s">
        <v>2677</v>
      </c>
      <c r="AE60" s="223" t="s">
        <v>2672</v>
      </c>
      <c r="AF60" s="223" t="s">
        <v>2692</v>
      </c>
      <c r="AG60" s="34" t="s">
        <v>2914</v>
      </c>
      <c r="AH60" s="260" t="s">
        <v>2877</v>
      </c>
      <c r="AI60" s="219">
        <v>537</v>
      </c>
    </row>
    <row r="61" spans="5:35" x14ac:dyDescent="0.25">
      <c r="E61" s="19">
        <v>45170</v>
      </c>
      <c r="F61" s="12" t="s">
        <v>58</v>
      </c>
      <c r="G61" s="4" t="s">
        <v>109</v>
      </c>
      <c r="H61" s="15" t="str">
        <f t="shared" si="0"/>
        <v>Științe Juridice, Economice și Administrative Craiova/ Administraţie publică</v>
      </c>
      <c r="I61" t="s">
        <v>552</v>
      </c>
      <c r="K61" s="234" t="s">
        <v>169</v>
      </c>
      <c r="L61" s="235" t="s">
        <v>1609</v>
      </c>
      <c r="M61" s="35">
        <v>12</v>
      </c>
      <c r="N61">
        <f t="shared" si="4"/>
        <v>18</v>
      </c>
      <c r="S61" s="16" t="str">
        <f t="shared" si="3"/>
        <v>BURTEA ELENA</v>
      </c>
      <c r="T61" s="12" t="s">
        <v>990</v>
      </c>
      <c r="U61" s="12" t="s">
        <v>654</v>
      </c>
      <c r="V61" t="s">
        <v>1281</v>
      </c>
      <c r="W61" s="34" t="s">
        <v>171</v>
      </c>
      <c r="AC61">
        <v>1</v>
      </c>
      <c r="AD61" t="s">
        <v>2677</v>
      </c>
      <c r="AE61" s="223" t="s">
        <v>2672</v>
      </c>
      <c r="AF61" s="223" t="s">
        <v>2692</v>
      </c>
      <c r="AG61" s="262" t="s">
        <v>182</v>
      </c>
      <c r="AH61" s="257" t="s">
        <v>1765</v>
      </c>
      <c r="AI61" s="219">
        <v>25</v>
      </c>
    </row>
    <row r="62" spans="5:35" x14ac:dyDescent="0.25">
      <c r="E62" s="19">
        <v>45200</v>
      </c>
      <c r="F62" t="s">
        <v>58</v>
      </c>
      <c r="G62" s="7" t="s">
        <v>155</v>
      </c>
      <c r="H62" s="15" t="str">
        <f t="shared" si="0"/>
        <v>Științe Juridice, Economice și Administrative Craiova/ Auditul intern în sistemul public şi privat</v>
      </c>
      <c r="J62" t="s">
        <v>552</v>
      </c>
      <c r="K62" s="234" t="s">
        <v>294</v>
      </c>
      <c r="L62" s="235" t="s">
        <v>1412</v>
      </c>
      <c r="M62" s="35">
        <v>148</v>
      </c>
      <c r="N62">
        <f t="shared" si="4"/>
        <v>18</v>
      </c>
      <c r="S62" s="16" t="str">
        <f t="shared" si="3"/>
        <v>BUSNEAG ALEXANDRU RAZVAN</v>
      </c>
      <c r="T62" s="12" t="s">
        <v>990</v>
      </c>
      <c r="U62" s="12" t="s">
        <v>655</v>
      </c>
      <c r="V62" t="s">
        <v>652</v>
      </c>
      <c r="W62" s="34" t="s">
        <v>172</v>
      </c>
      <c r="AC62">
        <v>1</v>
      </c>
      <c r="AD62" t="s">
        <v>2677</v>
      </c>
      <c r="AE62" s="223" t="s">
        <v>2672</v>
      </c>
      <c r="AF62" s="223" t="s">
        <v>2692</v>
      </c>
      <c r="AG62" s="258" t="s">
        <v>160</v>
      </c>
      <c r="AH62" s="257" t="s">
        <v>1791</v>
      </c>
      <c r="AI62" s="263">
        <v>1</v>
      </c>
    </row>
    <row r="63" spans="5:35" x14ac:dyDescent="0.25">
      <c r="E63" s="19">
        <v>45231</v>
      </c>
      <c r="F63" t="s">
        <v>58</v>
      </c>
      <c r="G63" s="3" t="s">
        <v>128</v>
      </c>
      <c r="H63" s="15" t="str">
        <f t="shared" si="0"/>
        <v>Științe Juridice, Economice și Administrative Craiova/ Contabilitate şi informatică de gestiune</v>
      </c>
      <c r="I63" t="s">
        <v>552</v>
      </c>
      <c r="K63" s="234" t="s">
        <v>2436</v>
      </c>
      <c r="L63" s="235" t="s">
        <v>2510</v>
      </c>
      <c r="M63" s="35">
        <v>469</v>
      </c>
      <c r="N63">
        <f t="shared" si="4"/>
        <v>23</v>
      </c>
      <c r="S63" s="16" t="str">
        <f t="shared" si="3"/>
        <v>BUSNEAG ILIANA CARMEN</v>
      </c>
      <c r="T63" s="12" t="s">
        <v>991</v>
      </c>
      <c r="U63" s="12" t="s">
        <v>656</v>
      </c>
      <c r="V63" t="s">
        <v>769</v>
      </c>
      <c r="W63" s="34" t="s">
        <v>504</v>
      </c>
      <c r="AC63">
        <v>1</v>
      </c>
      <c r="AD63" t="s">
        <v>2677</v>
      </c>
      <c r="AE63" s="223" t="s">
        <v>2672</v>
      </c>
      <c r="AF63" s="223" t="s">
        <v>2692</v>
      </c>
      <c r="AG63" s="258" t="s">
        <v>161</v>
      </c>
      <c r="AH63" s="257" t="s">
        <v>1794</v>
      </c>
      <c r="AI63" s="263">
        <v>2</v>
      </c>
    </row>
    <row r="64" spans="5:35" x14ac:dyDescent="0.25">
      <c r="E64" s="19">
        <v>45261</v>
      </c>
      <c r="F64" t="s">
        <v>58</v>
      </c>
      <c r="G64" s="3" t="s">
        <v>107</v>
      </c>
      <c r="H64" s="15" t="str">
        <f t="shared" si="0"/>
        <v>Științe Juridice, Economice și Administrative Craiova/ Drept</v>
      </c>
      <c r="I64" t="s">
        <v>552</v>
      </c>
      <c r="K64" s="234" t="s">
        <v>2437</v>
      </c>
      <c r="L64" s="235" t="s">
        <v>2511</v>
      </c>
      <c r="M64" s="35">
        <v>470</v>
      </c>
      <c r="N64">
        <f t="shared" si="4"/>
        <v>20</v>
      </c>
      <c r="S64" s="16" t="str">
        <f t="shared" si="3"/>
        <v>BUTCULESCU CLAUDIU RAMON</v>
      </c>
      <c r="T64" s="12" t="s">
        <v>992</v>
      </c>
      <c r="U64" s="12" t="s">
        <v>657</v>
      </c>
      <c r="V64" t="s">
        <v>1277</v>
      </c>
      <c r="W64" s="34" t="s">
        <v>281</v>
      </c>
      <c r="AC64">
        <v>1</v>
      </c>
      <c r="AD64" t="s">
        <v>2678</v>
      </c>
      <c r="AE64" s="223" t="s">
        <v>2668</v>
      </c>
      <c r="AF64" s="223" t="s">
        <v>2693</v>
      </c>
      <c r="AG64" s="34" t="s">
        <v>313</v>
      </c>
      <c r="AH64" s="257" t="s">
        <v>1395</v>
      </c>
      <c r="AI64" s="219">
        <v>168</v>
      </c>
    </row>
    <row r="65" spans="5:35" x14ac:dyDescent="0.25">
      <c r="E65" s="19">
        <v>45292</v>
      </c>
      <c r="F65" t="s">
        <v>58</v>
      </c>
      <c r="G65" s="7" t="s">
        <v>157</v>
      </c>
      <c r="H65" s="15" t="str">
        <f t="shared" si="0"/>
        <v>Științe Juridice, Economice și Administrative Craiova/ Finanţe şi administraţie publică europeană</v>
      </c>
      <c r="J65" t="s">
        <v>552</v>
      </c>
      <c r="K65" s="234" t="s">
        <v>204</v>
      </c>
      <c r="L65" s="235" t="s">
        <v>1610</v>
      </c>
      <c r="M65" s="35">
        <v>48</v>
      </c>
      <c r="N65">
        <f t="shared" si="4"/>
        <v>23</v>
      </c>
      <c r="S65" s="16" t="str">
        <f t="shared" si="3"/>
        <v>BUTOI TUDOREL</v>
      </c>
      <c r="T65" s="12" t="s">
        <v>992</v>
      </c>
      <c r="U65" s="12" t="s">
        <v>658</v>
      </c>
      <c r="V65" t="s">
        <v>1306</v>
      </c>
      <c r="W65" s="34" t="s">
        <v>295</v>
      </c>
      <c r="AC65">
        <v>1</v>
      </c>
      <c r="AD65" t="s">
        <v>2678</v>
      </c>
      <c r="AE65" s="223" t="s">
        <v>2668</v>
      </c>
      <c r="AF65" s="223" t="s">
        <v>2693</v>
      </c>
      <c r="AG65" s="34" t="s">
        <v>305</v>
      </c>
      <c r="AH65" s="257" t="s">
        <v>1586</v>
      </c>
      <c r="AI65" s="219">
        <v>160</v>
      </c>
    </row>
    <row r="66" spans="5:35" x14ac:dyDescent="0.25">
      <c r="E66" s="19">
        <v>45323</v>
      </c>
      <c r="F66" t="s">
        <v>58</v>
      </c>
      <c r="G66" s="3" t="s">
        <v>130</v>
      </c>
      <c r="H66" s="15" t="str">
        <f t="shared" ref="H66:H96" si="5">CONCATENATE(F66,"/ ",G66)</f>
        <v>Științe Juridice, Economice și Administrative Craiova/ Finanţe şi bănci</v>
      </c>
      <c r="I66" t="s">
        <v>552</v>
      </c>
      <c r="K66" s="234" t="s">
        <v>2438</v>
      </c>
      <c r="L66" s="235" t="s">
        <v>2512</v>
      </c>
      <c r="M66" s="35">
        <v>459</v>
      </c>
      <c r="N66">
        <f t="shared" si="4"/>
        <v>19</v>
      </c>
      <c r="S66" s="16" t="str">
        <f t="shared" si="3"/>
        <v>BUTU IOANA MARIA</v>
      </c>
      <c r="T66" s="12" t="s">
        <v>993</v>
      </c>
      <c r="U66" s="12" t="s">
        <v>659</v>
      </c>
      <c r="V66" t="s">
        <v>773</v>
      </c>
      <c r="W66" s="34" t="s">
        <v>513</v>
      </c>
      <c r="AC66">
        <v>1</v>
      </c>
      <c r="AD66" t="s">
        <v>2678</v>
      </c>
      <c r="AE66" s="223" t="s">
        <v>2668</v>
      </c>
      <c r="AF66" s="223" t="s">
        <v>2693</v>
      </c>
      <c r="AG66" s="34" t="s">
        <v>310</v>
      </c>
      <c r="AH66" s="257" t="s">
        <v>1398</v>
      </c>
      <c r="AI66" s="219">
        <v>165</v>
      </c>
    </row>
    <row r="67" spans="5:35" x14ac:dyDescent="0.25">
      <c r="E67" s="19">
        <v>45352</v>
      </c>
      <c r="F67" t="s">
        <v>58</v>
      </c>
      <c r="G67" s="3" t="s">
        <v>129</v>
      </c>
      <c r="H67" s="15" t="str">
        <f t="shared" si="5"/>
        <v>Științe Juridice, Economice și Administrative Craiova/ Management</v>
      </c>
      <c r="I67" t="s">
        <v>552</v>
      </c>
      <c r="K67" s="234" t="s">
        <v>237</v>
      </c>
      <c r="L67" s="236" t="s">
        <v>1611</v>
      </c>
      <c r="M67" s="34">
        <v>84</v>
      </c>
      <c r="N67">
        <f t="shared" si="4"/>
        <v>15</v>
      </c>
      <c r="S67" s="16" t="str">
        <f t="shared" si="3"/>
        <v>BUZATU DANIEL CIPRIAN DUMITRU</v>
      </c>
      <c r="T67" s="12" t="s">
        <v>994</v>
      </c>
      <c r="U67" s="12" t="s">
        <v>660</v>
      </c>
      <c r="V67" t="s">
        <v>1270</v>
      </c>
      <c r="W67" s="34" t="s">
        <v>352</v>
      </c>
      <c r="AC67">
        <v>1</v>
      </c>
      <c r="AD67" t="s">
        <v>2678</v>
      </c>
      <c r="AE67" s="223" t="s">
        <v>2668</v>
      </c>
      <c r="AF67" s="223" t="s">
        <v>2693</v>
      </c>
      <c r="AG67" s="34" t="s">
        <v>307</v>
      </c>
      <c r="AH67" s="257" t="s">
        <v>1591</v>
      </c>
      <c r="AI67" s="219">
        <v>162</v>
      </c>
    </row>
    <row r="68" spans="5:35" x14ac:dyDescent="0.25">
      <c r="E68" s="19">
        <v>45383</v>
      </c>
      <c r="F68" t="s">
        <v>58</v>
      </c>
      <c r="G68" s="3" t="s">
        <v>108</v>
      </c>
      <c r="H68" s="15" t="str">
        <f t="shared" si="5"/>
        <v>Științe Juridice, Economice și Administrative Craiova/ Poliţie locală</v>
      </c>
      <c r="I68" t="s">
        <v>552</v>
      </c>
      <c r="K68" s="234" t="s">
        <v>222</v>
      </c>
      <c r="L68" s="236" t="s">
        <v>1612</v>
      </c>
      <c r="M68" s="34">
        <v>67</v>
      </c>
      <c r="N68">
        <f t="shared" ref="N68:N112" si="6">LEN(L68)</f>
        <v>18</v>
      </c>
      <c r="S68" s="16" t="str">
        <f t="shared" si="3"/>
        <v>BUZEA OANA ROXANA</v>
      </c>
      <c r="T68" s="12" t="s">
        <v>995</v>
      </c>
      <c r="U68" s="12" t="s">
        <v>661</v>
      </c>
      <c r="V68" t="s">
        <v>1363</v>
      </c>
      <c r="W68" s="34" t="s">
        <v>360</v>
      </c>
      <c r="AC68">
        <v>1</v>
      </c>
      <c r="AD68" t="s">
        <v>2678</v>
      </c>
      <c r="AE68" s="223" t="s">
        <v>2668</v>
      </c>
      <c r="AF68" s="223" t="s">
        <v>2693</v>
      </c>
      <c r="AG68" s="34" t="s">
        <v>314</v>
      </c>
      <c r="AH68" s="257" t="s">
        <v>1592</v>
      </c>
      <c r="AI68" s="219">
        <v>169</v>
      </c>
    </row>
    <row r="69" spans="5:35" x14ac:dyDescent="0.25">
      <c r="E69" s="19">
        <v>45413</v>
      </c>
      <c r="F69" t="s">
        <v>58</v>
      </c>
      <c r="G69" s="7" t="s">
        <v>156</v>
      </c>
      <c r="H69" s="15" t="str">
        <f t="shared" si="5"/>
        <v>Științe Juridice, Economice și Administrative Craiova/ Ştiinţe penale şi criminalistica</v>
      </c>
      <c r="J69" t="s">
        <v>552</v>
      </c>
      <c r="K69" s="234" t="s">
        <v>170</v>
      </c>
      <c r="L69" s="235" t="s">
        <v>1613</v>
      </c>
      <c r="M69" s="35">
        <v>13</v>
      </c>
      <c r="N69">
        <f t="shared" si="6"/>
        <v>15</v>
      </c>
      <c r="S69" s="16" t="str">
        <f t="shared" si="3"/>
        <v>CALIN CAMELIA ELENA</v>
      </c>
      <c r="T69" s="12" t="s">
        <v>996</v>
      </c>
      <c r="U69" s="12" t="s">
        <v>662</v>
      </c>
      <c r="V69" t="s">
        <v>818</v>
      </c>
      <c r="W69" s="34" t="s">
        <v>452</v>
      </c>
      <c r="AC69">
        <v>1</v>
      </c>
      <c r="AD69" t="s">
        <v>2678</v>
      </c>
      <c r="AE69" s="223" t="s">
        <v>2668</v>
      </c>
      <c r="AF69" s="223" t="s">
        <v>2693</v>
      </c>
      <c r="AG69" s="34" t="s">
        <v>315</v>
      </c>
      <c r="AH69" s="257" t="s">
        <v>1402</v>
      </c>
      <c r="AI69" s="219">
        <v>171</v>
      </c>
    </row>
    <row r="70" spans="5:35" ht="25.5" customHeight="1" x14ac:dyDescent="0.25">
      <c r="E70" s="19">
        <v>45444</v>
      </c>
      <c r="F70" t="s">
        <v>59</v>
      </c>
      <c r="G70" s="3" t="s">
        <v>109</v>
      </c>
      <c r="H70" s="15" t="str">
        <f t="shared" si="5"/>
        <v>Științe Juridice, Economice și Administrative, Braşov/ Administraţie publică</v>
      </c>
      <c r="I70" t="s">
        <v>552</v>
      </c>
      <c r="K70" s="234" t="s">
        <v>223</v>
      </c>
      <c r="L70" s="235" t="s">
        <v>1614</v>
      </c>
      <c r="M70" s="35">
        <v>68</v>
      </c>
      <c r="N70">
        <f t="shared" si="6"/>
        <v>18</v>
      </c>
      <c r="S70" s="16" t="str">
        <f t="shared" si="3"/>
        <v>CALIN VICTOR</v>
      </c>
      <c r="T70" s="12" t="s">
        <v>997</v>
      </c>
      <c r="U70" s="12" t="s">
        <v>663</v>
      </c>
      <c r="V70" t="s">
        <v>605</v>
      </c>
      <c r="W70" s="34" t="s">
        <v>420</v>
      </c>
      <c r="AC70">
        <v>1</v>
      </c>
      <c r="AD70" t="s">
        <v>2678</v>
      </c>
      <c r="AE70" s="223" t="s">
        <v>2668</v>
      </c>
      <c r="AF70" s="223" t="s">
        <v>2693</v>
      </c>
      <c r="AG70" s="34" t="s">
        <v>308</v>
      </c>
      <c r="AH70" s="257" t="s">
        <v>1403</v>
      </c>
      <c r="AI70" s="219">
        <v>163</v>
      </c>
    </row>
    <row r="71" spans="5:35" x14ac:dyDescent="0.25">
      <c r="E71" s="19">
        <v>45474</v>
      </c>
      <c r="F71" t="s">
        <v>59</v>
      </c>
      <c r="G71" s="3" t="s">
        <v>128</v>
      </c>
      <c r="H71" s="15" t="str">
        <f t="shared" si="5"/>
        <v>Științe Juridice, Economice și Administrative, Braşov/ Contabilitate şi informatică de gestiune</v>
      </c>
      <c r="I71" t="s">
        <v>552</v>
      </c>
      <c r="K71" s="234" t="s">
        <v>316</v>
      </c>
      <c r="L71" s="235" t="s">
        <v>1413</v>
      </c>
      <c r="M71" s="35">
        <v>172</v>
      </c>
      <c r="N71">
        <f t="shared" si="6"/>
        <v>18</v>
      </c>
      <c r="S71" s="16" t="str">
        <f t="shared" si="3"/>
        <v>CATUNA GEORGE CRISTIAN</v>
      </c>
      <c r="T71" s="12" t="s">
        <v>997</v>
      </c>
      <c r="U71" s="12" t="s">
        <v>664</v>
      </c>
      <c r="V71" t="s">
        <v>1307</v>
      </c>
      <c r="W71" s="34" t="s">
        <v>265</v>
      </c>
      <c r="AC71">
        <v>1</v>
      </c>
      <c r="AD71" t="s">
        <v>2678</v>
      </c>
      <c r="AE71" s="223" t="s">
        <v>2668</v>
      </c>
      <c r="AF71" s="223" t="s">
        <v>2693</v>
      </c>
      <c r="AG71" s="34" t="s">
        <v>316</v>
      </c>
      <c r="AH71" s="257" t="s">
        <v>1413</v>
      </c>
      <c r="AI71" s="219">
        <v>172</v>
      </c>
    </row>
    <row r="72" spans="5:35" x14ac:dyDescent="0.25">
      <c r="E72" s="19">
        <v>45505</v>
      </c>
      <c r="F72" t="s">
        <v>59</v>
      </c>
      <c r="G72" s="7" t="s">
        <v>145</v>
      </c>
      <c r="H72" s="15" t="str">
        <f t="shared" si="5"/>
        <v>Științe Juridice, Economice și Administrative, Braşov/ Cooperare internaţională în justiţie</v>
      </c>
      <c r="J72" t="s">
        <v>552</v>
      </c>
      <c r="K72" s="234" t="s">
        <v>238</v>
      </c>
      <c r="L72" s="235" t="s">
        <v>1615</v>
      </c>
      <c r="M72" s="35">
        <v>85</v>
      </c>
      <c r="N72">
        <f t="shared" si="6"/>
        <v>18</v>
      </c>
      <c r="S72" s="16" t="str">
        <f t="shared" si="3"/>
        <v>CEBAN TAMARA</v>
      </c>
      <c r="T72" s="12" t="s">
        <v>998</v>
      </c>
      <c r="U72" s="12" t="s">
        <v>665</v>
      </c>
      <c r="V72" t="s">
        <v>606</v>
      </c>
      <c r="W72" s="34" t="s">
        <v>388</v>
      </c>
      <c r="AC72">
        <v>1</v>
      </c>
      <c r="AD72" t="s">
        <v>2678</v>
      </c>
      <c r="AE72" s="223" t="s">
        <v>2668</v>
      </c>
      <c r="AF72" s="223" t="s">
        <v>2693</v>
      </c>
      <c r="AG72" s="34" t="s">
        <v>317</v>
      </c>
      <c r="AH72" s="257" t="s">
        <v>1436</v>
      </c>
      <c r="AI72" s="219">
        <v>173</v>
      </c>
    </row>
    <row r="73" spans="5:35" x14ac:dyDescent="0.25">
      <c r="E73" s="19">
        <v>45536</v>
      </c>
      <c r="F73" t="s">
        <v>59</v>
      </c>
      <c r="G73" s="7" t="s">
        <v>146</v>
      </c>
      <c r="H73" s="15" t="str">
        <f t="shared" si="5"/>
        <v>Științe Juridice, Economice și Administrative, Braşov/ Dimensiunea europeană a managementului organizaţiei</v>
      </c>
      <c r="J73" t="s">
        <v>552</v>
      </c>
      <c r="K73" s="234" t="s">
        <v>163</v>
      </c>
      <c r="L73" s="235" t="s">
        <v>1414</v>
      </c>
      <c r="M73" s="35">
        <v>5</v>
      </c>
      <c r="N73">
        <f t="shared" si="6"/>
        <v>16</v>
      </c>
      <c r="S73" s="16" t="str">
        <f t="shared" si="3"/>
        <v>CERCHEZ ADELA MARIA</v>
      </c>
      <c r="T73" s="12" t="s">
        <v>999</v>
      </c>
      <c r="U73" s="12" t="s">
        <v>666</v>
      </c>
      <c r="V73" t="s">
        <v>1298</v>
      </c>
      <c r="W73" s="34" t="s">
        <v>331</v>
      </c>
      <c r="AC73">
        <v>1</v>
      </c>
      <c r="AD73" t="s">
        <v>2678</v>
      </c>
      <c r="AE73" s="223" t="s">
        <v>2668</v>
      </c>
      <c r="AF73" s="223" t="s">
        <v>2693</v>
      </c>
      <c r="AG73" s="34" t="s">
        <v>2444</v>
      </c>
      <c r="AH73" s="257" t="s">
        <v>2518</v>
      </c>
      <c r="AI73" s="219">
        <v>475</v>
      </c>
    </row>
    <row r="74" spans="5:35" x14ac:dyDescent="0.25">
      <c r="E74" s="19">
        <v>45566</v>
      </c>
      <c r="F74" t="s">
        <v>59</v>
      </c>
      <c r="G74" s="3" t="s">
        <v>107</v>
      </c>
      <c r="H74" s="15" t="str">
        <f t="shared" si="5"/>
        <v>Științe Juridice, Economice și Administrative, Braşov/ Drept</v>
      </c>
      <c r="I74" t="s">
        <v>552</v>
      </c>
      <c r="K74" s="234" t="s">
        <v>224</v>
      </c>
      <c r="L74" s="235" t="s">
        <v>1616</v>
      </c>
      <c r="M74" s="35">
        <v>69</v>
      </c>
      <c r="N74">
        <f t="shared" si="6"/>
        <v>18</v>
      </c>
      <c r="S74" s="16" t="str">
        <f t="shared" si="3"/>
        <v>CHAPELAN MIHAELA</v>
      </c>
      <c r="T74" s="12" t="s">
        <v>1000</v>
      </c>
      <c r="U74" s="12" t="s">
        <v>667</v>
      </c>
      <c r="V74" t="s">
        <v>855</v>
      </c>
      <c r="W74" s="34" t="s">
        <v>193</v>
      </c>
      <c r="AC74">
        <v>1</v>
      </c>
      <c r="AD74" t="s">
        <v>2678</v>
      </c>
      <c r="AE74" s="223" t="s">
        <v>2668</v>
      </c>
      <c r="AF74" s="223" t="s">
        <v>2693</v>
      </c>
      <c r="AG74" s="34" t="s">
        <v>318</v>
      </c>
      <c r="AH74" s="257" t="s">
        <v>1442</v>
      </c>
      <c r="AI74" s="219">
        <v>174</v>
      </c>
    </row>
    <row r="75" spans="5:35" x14ac:dyDescent="0.25">
      <c r="E75" s="19">
        <v>45597</v>
      </c>
      <c r="F75" s="12" t="s">
        <v>59</v>
      </c>
      <c r="G75" s="4" t="s">
        <v>129</v>
      </c>
      <c r="H75" s="15" t="str">
        <f t="shared" si="5"/>
        <v>Științe Juridice, Economice și Administrative, Braşov/ Management</v>
      </c>
      <c r="I75" t="s">
        <v>552</v>
      </c>
      <c r="K75" s="234" t="s">
        <v>164</v>
      </c>
      <c r="L75" s="235" t="s">
        <v>1415</v>
      </c>
      <c r="M75" s="35">
        <v>6</v>
      </c>
      <c r="N75">
        <f t="shared" si="6"/>
        <v>20</v>
      </c>
      <c r="S75" s="16" t="str">
        <f t="shared" si="3"/>
        <v>CHERAN COSMINA RODICA</v>
      </c>
      <c r="T75" s="12" t="s">
        <v>1001</v>
      </c>
      <c r="U75" s="12" t="s">
        <v>668</v>
      </c>
      <c r="V75" t="s">
        <v>729</v>
      </c>
      <c r="W75" s="34" t="s">
        <v>266</v>
      </c>
      <c r="AC75">
        <v>1</v>
      </c>
      <c r="AD75" t="s">
        <v>2678</v>
      </c>
      <c r="AE75" s="223" t="s">
        <v>2668</v>
      </c>
      <c r="AF75" s="223" t="s">
        <v>2693</v>
      </c>
      <c r="AG75" s="34" t="s">
        <v>2451</v>
      </c>
      <c r="AH75" s="257" t="s">
        <v>2525</v>
      </c>
      <c r="AI75" s="219">
        <v>479</v>
      </c>
    </row>
    <row r="76" spans="5:35" x14ac:dyDescent="0.25">
      <c r="E76" s="19">
        <v>45627</v>
      </c>
      <c r="F76" t="s">
        <v>59</v>
      </c>
      <c r="G76" s="7" t="s">
        <v>147</v>
      </c>
      <c r="H76" s="15" t="str">
        <f t="shared" si="5"/>
        <v>Științe Juridice, Economice și Administrative, Braşov/ Managementul administraţiei publice</v>
      </c>
      <c r="J76" t="s">
        <v>552</v>
      </c>
      <c r="K76" s="234" t="s">
        <v>2439</v>
      </c>
      <c r="L76" s="235" t="s">
        <v>2513</v>
      </c>
      <c r="M76" s="35">
        <v>471</v>
      </c>
      <c r="N76">
        <f t="shared" si="6"/>
        <v>20</v>
      </c>
      <c r="S76" s="16" t="str">
        <f t="shared" si="3"/>
        <v>CHERCIU MIHAIL BOGDAN AURELIU</v>
      </c>
      <c r="T76" s="12" t="s">
        <v>1002</v>
      </c>
      <c r="U76" s="12" t="s">
        <v>669</v>
      </c>
      <c r="V76" t="s">
        <v>804</v>
      </c>
      <c r="W76" s="34" t="s">
        <v>473</v>
      </c>
      <c r="AC76">
        <v>1</v>
      </c>
      <c r="AD76" t="s">
        <v>2678</v>
      </c>
      <c r="AE76" s="223" t="s">
        <v>2668</v>
      </c>
      <c r="AF76" s="223" t="s">
        <v>2693</v>
      </c>
      <c r="AG76" s="34" t="s">
        <v>319</v>
      </c>
      <c r="AH76" s="257" t="s">
        <v>1478</v>
      </c>
      <c r="AI76" s="219">
        <v>175</v>
      </c>
    </row>
    <row r="77" spans="5:35" x14ac:dyDescent="0.25">
      <c r="E77" s="19">
        <v>45658</v>
      </c>
      <c r="F77" t="s">
        <v>59</v>
      </c>
      <c r="G77" s="7" t="s">
        <v>148</v>
      </c>
      <c r="H77" s="15" t="str">
        <f t="shared" si="5"/>
        <v>Științe Juridice, Economice și Administrative, Braşov/ Managementul strategic al organizaţiei</v>
      </c>
      <c r="J77" t="s">
        <v>552</v>
      </c>
      <c r="K77" s="234" t="s">
        <v>2440</v>
      </c>
      <c r="L77" s="235" t="s">
        <v>2514</v>
      </c>
      <c r="M77" s="35">
        <v>493</v>
      </c>
      <c r="N77">
        <f t="shared" si="6"/>
        <v>20</v>
      </c>
      <c r="S77" s="16" t="str">
        <f t="shared" si="3"/>
        <v>CHIRIMBU MIHAELA ADINA</v>
      </c>
      <c r="T77" s="12" t="s">
        <v>1003</v>
      </c>
      <c r="U77" s="12" t="s">
        <v>620</v>
      </c>
      <c r="V77" t="s">
        <v>633</v>
      </c>
      <c r="W77" s="34" t="s">
        <v>361</v>
      </c>
      <c r="AC77">
        <v>1</v>
      </c>
      <c r="AD77" t="s">
        <v>2678</v>
      </c>
      <c r="AE77" s="223" t="s">
        <v>2668</v>
      </c>
      <c r="AF77" s="223" t="s">
        <v>2693</v>
      </c>
      <c r="AG77" s="34" t="s">
        <v>2466</v>
      </c>
      <c r="AH77" s="259" t="s">
        <v>2540</v>
      </c>
      <c r="AI77" s="219">
        <v>480</v>
      </c>
    </row>
    <row r="78" spans="5:35" x14ac:dyDescent="0.25">
      <c r="E78" s="19">
        <v>45689</v>
      </c>
      <c r="F78" t="s">
        <v>60</v>
      </c>
      <c r="G78" s="4" t="s">
        <v>109</v>
      </c>
      <c r="H78" s="15" t="str">
        <f t="shared" si="5"/>
        <v>Științe Juridice, Politice și Administrative, București/ Administraţie publică</v>
      </c>
      <c r="I78" t="s">
        <v>552</v>
      </c>
      <c r="K78" s="234" t="s">
        <v>171</v>
      </c>
      <c r="L78" s="235" t="s">
        <v>1617</v>
      </c>
      <c r="M78" s="35">
        <v>14</v>
      </c>
      <c r="N78">
        <f t="shared" si="6"/>
        <v>21</v>
      </c>
      <c r="S78" s="16" t="str">
        <f t="shared" si="3"/>
        <v>CHIRIMBU SEBASTIAN CRISTIAN</v>
      </c>
      <c r="T78" s="12" t="s">
        <v>1004</v>
      </c>
      <c r="U78" s="12" t="s">
        <v>670</v>
      </c>
      <c r="V78" t="s">
        <v>641</v>
      </c>
      <c r="W78" s="34" t="s">
        <v>234</v>
      </c>
      <c r="AC78">
        <v>1</v>
      </c>
      <c r="AD78" t="s">
        <v>2678</v>
      </c>
      <c r="AE78" s="223" t="s">
        <v>2668</v>
      </c>
      <c r="AF78" s="223" t="s">
        <v>2693</v>
      </c>
      <c r="AG78" s="34" t="s">
        <v>311</v>
      </c>
      <c r="AH78" s="259" t="s">
        <v>1501</v>
      </c>
      <c r="AI78" s="219">
        <v>166</v>
      </c>
    </row>
    <row r="79" spans="5:35" x14ac:dyDescent="0.25">
      <c r="E79" s="19">
        <v>45717</v>
      </c>
      <c r="F79" t="s">
        <v>60</v>
      </c>
      <c r="G79" s="3" t="s">
        <v>107</v>
      </c>
      <c r="H79" s="15" t="str">
        <f t="shared" si="5"/>
        <v>Științe Juridice, Politice și Administrative, București/ Drept</v>
      </c>
      <c r="I79" t="s">
        <v>552</v>
      </c>
      <c r="K79" s="234" t="s">
        <v>172</v>
      </c>
      <c r="L79" s="235" t="s">
        <v>1618</v>
      </c>
      <c r="M79" s="35">
        <v>15</v>
      </c>
      <c r="N79">
        <f t="shared" si="6"/>
        <v>23</v>
      </c>
      <c r="S79" s="16" t="str">
        <f t="shared" si="3"/>
        <v>CHIRU CLAUDIU</v>
      </c>
      <c r="T79" s="12" t="s">
        <v>1004</v>
      </c>
      <c r="U79" s="12" t="s">
        <v>671</v>
      </c>
      <c r="V79" t="s">
        <v>642</v>
      </c>
      <c r="W79" s="34" t="s">
        <v>233</v>
      </c>
      <c r="AC79">
        <v>1</v>
      </c>
      <c r="AD79" t="s">
        <v>2678</v>
      </c>
      <c r="AE79" s="223" t="s">
        <v>2668</v>
      </c>
      <c r="AF79" s="223" t="s">
        <v>2693</v>
      </c>
      <c r="AG79" s="34" t="s">
        <v>320</v>
      </c>
      <c r="AH79" s="257" t="s">
        <v>1694</v>
      </c>
      <c r="AI79" s="219">
        <v>176</v>
      </c>
    </row>
    <row r="80" spans="5:35" x14ac:dyDescent="0.25">
      <c r="E80" s="19">
        <v>45748</v>
      </c>
      <c r="F80" t="s">
        <v>60</v>
      </c>
      <c r="G80" s="3" t="s">
        <v>108</v>
      </c>
      <c r="H80" s="15" t="str">
        <f t="shared" si="5"/>
        <v>Științe Juridice, Politice și Administrative, București/ Poliţie locală</v>
      </c>
      <c r="I80" t="s">
        <v>552</v>
      </c>
      <c r="K80" s="234" t="s">
        <v>504</v>
      </c>
      <c r="L80" s="235" t="s">
        <v>1416</v>
      </c>
      <c r="M80" s="35">
        <v>380</v>
      </c>
      <c r="N80">
        <f t="shared" si="6"/>
        <v>19</v>
      </c>
      <c r="S80" s="16" t="str">
        <f t="shared" ref="S80:S110" si="7">K81</f>
        <v>CHIVU MARIA RAMONA</v>
      </c>
      <c r="T80" s="12" t="s">
        <v>1005</v>
      </c>
      <c r="U80" s="12" t="s">
        <v>672</v>
      </c>
      <c r="V80" t="s">
        <v>927</v>
      </c>
      <c r="W80" s="34" t="s">
        <v>362</v>
      </c>
      <c r="AC80">
        <v>1</v>
      </c>
      <c r="AD80" t="s">
        <v>2678</v>
      </c>
      <c r="AE80" s="223" t="s">
        <v>2668</v>
      </c>
      <c r="AF80" s="223" t="s">
        <v>2693</v>
      </c>
      <c r="AG80" s="34" t="s">
        <v>306</v>
      </c>
      <c r="AH80" s="257" t="s">
        <v>1533</v>
      </c>
      <c r="AI80" s="219">
        <v>161</v>
      </c>
    </row>
    <row r="81" spans="5:35" x14ac:dyDescent="0.25">
      <c r="E81" s="19">
        <v>45778</v>
      </c>
      <c r="F81" t="s">
        <v>60</v>
      </c>
      <c r="G81" s="4" t="s">
        <v>110</v>
      </c>
      <c r="H81" s="15" t="str">
        <f t="shared" si="5"/>
        <v>Științe Juridice, Politice și Administrative, București/ Relaţii internaţionale şi studii europene</v>
      </c>
      <c r="I81" t="s">
        <v>552</v>
      </c>
      <c r="K81" s="234" t="s">
        <v>281</v>
      </c>
      <c r="L81" s="236" t="s">
        <v>1619</v>
      </c>
      <c r="M81" s="34">
        <v>134</v>
      </c>
      <c r="N81">
        <f t="shared" si="6"/>
        <v>17</v>
      </c>
      <c r="S81" s="16" t="str">
        <f t="shared" si="7"/>
        <v>CHIVU MARIN</v>
      </c>
      <c r="T81" s="12" t="s">
        <v>869</v>
      </c>
      <c r="U81" s="12" t="s">
        <v>674</v>
      </c>
      <c r="V81" t="s">
        <v>1337</v>
      </c>
      <c r="W81" s="34" t="s">
        <v>430</v>
      </c>
      <c r="AC81">
        <v>1</v>
      </c>
      <c r="AD81" t="s">
        <v>2678</v>
      </c>
      <c r="AE81" s="223" t="s">
        <v>2668</v>
      </c>
      <c r="AF81" s="223" t="s">
        <v>2693</v>
      </c>
      <c r="AG81" s="34" t="s">
        <v>321</v>
      </c>
      <c r="AH81" s="259" t="s">
        <v>1537</v>
      </c>
      <c r="AI81" s="219">
        <v>177</v>
      </c>
    </row>
    <row r="82" spans="5:35" x14ac:dyDescent="0.25">
      <c r="E82" s="19">
        <v>45809</v>
      </c>
      <c r="F82" t="s">
        <v>60</v>
      </c>
      <c r="G82" s="7" t="s">
        <v>111</v>
      </c>
      <c r="H82" s="15" t="str">
        <f t="shared" si="5"/>
        <v xml:space="preserve">Științe Juridice, Politice și Administrative, București/ Ştiinţe penale </v>
      </c>
      <c r="J82" t="s">
        <v>552</v>
      </c>
      <c r="K82" s="234" t="s">
        <v>295</v>
      </c>
      <c r="L82" s="236" t="s">
        <v>1417</v>
      </c>
      <c r="M82" s="34">
        <v>149</v>
      </c>
      <c r="N82">
        <f t="shared" si="6"/>
        <v>17</v>
      </c>
      <c r="S82" s="16" t="str">
        <f t="shared" si="7"/>
        <v>CIOBANICA MIHAELA LAVINIA</v>
      </c>
      <c r="T82" s="12" t="s">
        <v>1006</v>
      </c>
      <c r="U82" s="12" t="s">
        <v>625</v>
      </c>
      <c r="V82" t="s">
        <v>1343</v>
      </c>
      <c r="W82" s="34" t="s">
        <v>453</v>
      </c>
      <c r="AC82">
        <v>1</v>
      </c>
      <c r="AD82" t="s">
        <v>2678</v>
      </c>
      <c r="AE82" s="223" t="s">
        <v>2668</v>
      </c>
      <c r="AF82" s="223" t="s">
        <v>2693</v>
      </c>
      <c r="AG82" s="34" t="s">
        <v>322</v>
      </c>
      <c r="AH82" s="257" t="s">
        <v>1547</v>
      </c>
      <c r="AI82" s="219">
        <v>178</v>
      </c>
    </row>
    <row r="83" spans="5:35" x14ac:dyDescent="0.25">
      <c r="E83" s="19">
        <v>45839</v>
      </c>
      <c r="F83" t="s">
        <v>61</v>
      </c>
      <c r="G83" s="3" t="s">
        <v>114</v>
      </c>
      <c r="H83" s="15" t="str">
        <f t="shared" si="5"/>
        <v>Științe Socio-Umane București/ Arhivistică</v>
      </c>
      <c r="I83" t="s">
        <v>552</v>
      </c>
      <c r="K83" s="234" t="s">
        <v>513</v>
      </c>
      <c r="L83" s="235" t="s">
        <v>1620</v>
      </c>
      <c r="M83" s="35">
        <v>389</v>
      </c>
      <c r="N83">
        <f t="shared" si="6"/>
        <v>23</v>
      </c>
      <c r="S83" s="16" t="str">
        <f t="shared" si="7"/>
        <v>CIOBANU MAIA</v>
      </c>
      <c r="T83" s="12" t="s">
        <v>1007</v>
      </c>
      <c r="U83" s="12" t="s">
        <v>675</v>
      </c>
      <c r="V83" t="s">
        <v>1288</v>
      </c>
      <c r="W83" s="34" t="s">
        <v>379</v>
      </c>
      <c r="AC83">
        <v>1</v>
      </c>
      <c r="AD83" t="s">
        <v>2678</v>
      </c>
      <c r="AE83" s="223" t="s">
        <v>2668</v>
      </c>
      <c r="AF83" s="223" t="s">
        <v>2693</v>
      </c>
      <c r="AG83" s="262" t="s">
        <v>312</v>
      </c>
      <c r="AH83" s="257" t="s">
        <v>1756</v>
      </c>
      <c r="AI83" s="219">
        <v>167</v>
      </c>
    </row>
    <row r="84" spans="5:35" x14ac:dyDescent="0.25">
      <c r="E84" s="19">
        <v>45870</v>
      </c>
      <c r="F84" t="s">
        <v>61</v>
      </c>
      <c r="G84" s="7" t="s">
        <v>118</v>
      </c>
      <c r="H84" s="15" t="str">
        <f t="shared" si="5"/>
        <v>Științe Socio-Umane București/ Artă Muzicală</v>
      </c>
      <c r="J84" t="s">
        <v>552</v>
      </c>
      <c r="K84" s="234" t="s">
        <v>352</v>
      </c>
      <c r="L84" s="235" t="s">
        <v>1418</v>
      </c>
      <c r="M84" s="35">
        <v>211</v>
      </c>
      <c r="N84">
        <f t="shared" si="6"/>
        <v>18</v>
      </c>
      <c r="S84" s="16" t="str">
        <f t="shared" si="7"/>
        <v>CIOCHINA RALUCA</v>
      </c>
      <c r="T84" s="12" t="s">
        <v>1008</v>
      </c>
      <c r="U84" s="12" t="s">
        <v>620</v>
      </c>
      <c r="V84" t="s">
        <v>821</v>
      </c>
      <c r="W84" s="34" t="s">
        <v>460</v>
      </c>
      <c r="AC84">
        <v>1</v>
      </c>
      <c r="AD84" t="s">
        <v>2678</v>
      </c>
      <c r="AE84" s="223" t="s">
        <v>2668</v>
      </c>
      <c r="AF84" s="223" t="s">
        <v>2693</v>
      </c>
      <c r="AG84" s="258" t="s">
        <v>2873</v>
      </c>
      <c r="AH84" s="264" t="s">
        <v>2874</v>
      </c>
      <c r="AI84" s="219">
        <v>534</v>
      </c>
    </row>
    <row r="85" spans="5:35" x14ac:dyDescent="0.25">
      <c r="E85" s="19">
        <v>45901</v>
      </c>
      <c r="F85" t="s">
        <v>61</v>
      </c>
      <c r="G85" s="7" t="s">
        <v>123</v>
      </c>
      <c r="H85" s="15" t="str">
        <f t="shared" si="5"/>
        <v>Științe Socio-Umane București/ Artă Teatrală</v>
      </c>
      <c r="J85" t="s">
        <v>552</v>
      </c>
      <c r="K85" s="234" t="s">
        <v>360</v>
      </c>
      <c r="L85" s="235" t="s">
        <v>1419</v>
      </c>
      <c r="M85" s="35">
        <v>220</v>
      </c>
      <c r="N85">
        <f t="shared" si="6"/>
        <v>21</v>
      </c>
      <c r="S85" s="16" t="str">
        <f t="shared" si="7"/>
        <v>CIOCOIU MARIANA</v>
      </c>
      <c r="T85" s="12" t="s">
        <v>1009</v>
      </c>
      <c r="U85" s="12" t="s">
        <v>678</v>
      </c>
      <c r="V85" t="s">
        <v>690</v>
      </c>
      <c r="W85" s="34" t="s">
        <v>251</v>
      </c>
      <c r="AC85">
        <v>1</v>
      </c>
      <c r="AD85" t="s">
        <v>2678</v>
      </c>
      <c r="AE85" s="223" t="s">
        <v>2668</v>
      </c>
      <c r="AF85" s="223" t="s">
        <v>2693</v>
      </c>
      <c r="AG85" s="258" t="s">
        <v>324</v>
      </c>
      <c r="AH85" s="257" t="s">
        <v>1782</v>
      </c>
      <c r="AI85" s="219">
        <v>180</v>
      </c>
    </row>
    <row r="86" spans="5:35" x14ac:dyDescent="0.25">
      <c r="E86" s="19">
        <v>45931</v>
      </c>
      <c r="F86" t="s">
        <v>61</v>
      </c>
      <c r="G86" s="3" t="s">
        <v>117</v>
      </c>
      <c r="H86" s="15" t="str">
        <f t="shared" si="5"/>
        <v>Științe Socio-Umane București/ Artele spectacolului (actorie)</v>
      </c>
      <c r="I86" t="s">
        <v>552</v>
      </c>
      <c r="K86" s="234" t="s">
        <v>452</v>
      </c>
      <c r="L86" s="235" t="s">
        <v>1420</v>
      </c>
      <c r="M86" s="35">
        <v>324</v>
      </c>
      <c r="N86">
        <f t="shared" si="6"/>
        <v>21</v>
      </c>
      <c r="S86" s="16" t="str">
        <f t="shared" si="7"/>
        <v>CIOPONEA DANIELA</v>
      </c>
      <c r="T86" s="12" t="s">
        <v>1010</v>
      </c>
      <c r="U86" s="12" t="s">
        <v>613</v>
      </c>
      <c r="V86" t="s">
        <v>774</v>
      </c>
      <c r="W86" s="34" t="s">
        <v>530</v>
      </c>
      <c r="AC86">
        <v>1</v>
      </c>
      <c r="AD86" t="s">
        <v>2678</v>
      </c>
      <c r="AE86" s="223" t="s">
        <v>2668</v>
      </c>
      <c r="AF86" s="223" t="s">
        <v>2693</v>
      </c>
      <c r="AG86" s="258" t="s">
        <v>309</v>
      </c>
      <c r="AH86" s="257" t="s">
        <v>1564</v>
      </c>
      <c r="AI86" s="219">
        <v>164</v>
      </c>
    </row>
    <row r="87" spans="5:35" x14ac:dyDescent="0.25">
      <c r="E87" s="19">
        <v>45962</v>
      </c>
      <c r="F87" s="12" t="s">
        <v>61</v>
      </c>
      <c r="G87" s="3" t="s">
        <v>112</v>
      </c>
      <c r="H87" s="15" t="str">
        <f t="shared" si="5"/>
        <v>Științe Socio-Umane București/ Comunicare şi relaţii publice</v>
      </c>
      <c r="I87" t="s">
        <v>552</v>
      </c>
      <c r="K87" s="234" t="s">
        <v>420</v>
      </c>
      <c r="L87" s="235" t="s">
        <v>1421</v>
      </c>
      <c r="M87" s="35">
        <v>285</v>
      </c>
      <c r="N87">
        <f t="shared" si="6"/>
        <v>22</v>
      </c>
      <c r="S87" s="16" t="str">
        <f t="shared" si="7"/>
        <v>CIOPONEA MARIANA CRISTINA</v>
      </c>
      <c r="T87" s="12" t="s">
        <v>1011</v>
      </c>
      <c r="U87" s="12" t="s">
        <v>679</v>
      </c>
      <c r="V87" t="s">
        <v>730</v>
      </c>
      <c r="W87" s="34" t="s">
        <v>247</v>
      </c>
      <c r="AC87">
        <v>1</v>
      </c>
      <c r="AD87" t="s">
        <v>2683</v>
      </c>
      <c r="AE87" s="223" t="s">
        <v>2670</v>
      </c>
      <c r="AF87" s="223" t="s">
        <v>2694</v>
      </c>
      <c r="AG87" s="34" t="s">
        <v>1927</v>
      </c>
      <c r="AH87" s="257" t="s">
        <v>1957</v>
      </c>
      <c r="AI87" s="219">
        <v>452</v>
      </c>
    </row>
    <row r="88" spans="5:35" x14ac:dyDescent="0.25">
      <c r="E88" s="19">
        <v>45992</v>
      </c>
      <c r="F88" t="s">
        <v>61</v>
      </c>
      <c r="G88" s="7" t="s">
        <v>119</v>
      </c>
      <c r="H88" s="15" t="str">
        <f t="shared" si="5"/>
        <v>Științe Socio-Umane București/ Familia în societatea contemporană</v>
      </c>
      <c r="J88" t="s">
        <v>552</v>
      </c>
      <c r="K88" s="234" t="s">
        <v>265</v>
      </c>
      <c r="L88" s="235" t="s">
        <v>1621</v>
      </c>
      <c r="M88" s="35">
        <v>115</v>
      </c>
      <c r="N88">
        <f t="shared" si="6"/>
        <v>22</v>
      </c>
      <c r="S88" s="16" t="str">
        <f t="shared" si="7"/>
        <v>CIOTOIU IULIANA</v>
      </c>
      <c r="T88" s="12" t="s">
        <v>1012</v>
      </c>
      <c r="U88" s="12" t="s">
        <v>680</v>
      </c>
      <c r="V88" t="s">
        <v>607</v>
      </c>
      <c r="W88" s="34" t="s">
        <v>386</v>
      </c>
      <c r="AC88">
        <v>1</v>
      </c>
      <c r="AD88" t="s">
        <v>2683</v>
      </c>
      <c r="AE88" s="223" t="s">
        <v>2670</v>
      </c>
      <c r="AF88" s="223" t="s">
        <v>2694</v>
      </c>
      <c r="AG88" s="34" t="s">
        <v>442</v>
      </c>
      <c r="AH88" s="257" t="s">
        <v>1585</v>
      </c>
      <c r="AI88" s="219">
        <v>313</v>
      </c>
    </row>
    <row r="89" spans="5:35" x14ac:dyDescent="0.25">
      <c r="E89" s="19">
        <v>46023</v>
      </c>
      <c r="F89" t="s">
        <v>61</v>
      </c>
      <c r="G89" s="4" t="s">
        <v>113</v>
      </c>
      <c r="H89" s="15" t="str">
        <f t="shared" si="5"/>
        <v>Științe Socio-Umane București/ Jurnalism</v>
      </c>
      <c r="I89" t="s">
        <v>552</v>
      </c>
      <c r="K89" s="234" t="s">
        <v>388</v>
      </c>
      <c r="L89" s="235" t="s">
        <v>1422</v>
      </c>
      <c r="M89" s="35">
        <v>250</v>
      </c>
      <c r="N89">
        <f t="shared" si="6"/>
        <v>21</v>
      </c>
      <c r="S89" s="16" t="str">
        <f t="shared" si="7"/>
        <v>CIRNECI DRAGOS</v>
      </c>
      <c r="T89" s="12" t="s">
        <v>1013</v>
      </c>
      <c r="U89" s="12" t="s">
        <v>681</v>
      </c>
      <c r="V89" t="s">
        <v>731</v>
      </c>
      <c r="W89" s="34" t="s">
        <v>296</v>
      </c>
      <c r="AC89">
        <v>1</v>
      </c>
      <c r="AD89" t="s">
        <v>2683</v>
      </c>
      <c r="AE89" s="223" t="s">
        <v>2670</v>
      </c>
      <c r="AF89" s="223" t="s">
        <v>2694</v>
      </c>
      <c r="AG89" s="34" t="s">
        <v>429</v>
      </c>
      <c r="AH89" s="257" t="s">
        <v>1590</v>
      </c>
      <c r="AI89" s="219">
        <v>300</v>
      </c>
    </row>
    <row r="90" spans="5:35" x14ac:dyDescent="0.25">
      <c r="E90" s="19">
        <v>46054</v>
      </c>
      <c r="F90" t="s">
        <v>61</v>
      </c>
      <c r="G90" s="7" t="s">
        <v>120</v>
      </c>
      <c r="H90" s="15" t="str">
        <f t="shared" si="5"/>
        <v>Științe Socio-Umane București/ Management organizaţional şi al resurselor umane</v>
      </c>
      <c r="J90" t="s">
        <v>552</v>
      </c>
      <c r="K90" s="234" t="s">
        <v>331</v>
      </c>
      <c r="L90" s="236" t="s">
        <v>1423</v>
      </c>
      <c r="M90" s="34">
        <v>187</v>
      </c>
      <c r="N90">
        <f t="shared" si="6"/>
        <v>20</v>
      </c>
      <c r="S90" s="16" t="str">
        <f t="shared" si="7"/>
        <v>CIUMAGEANU MUGUR DANIEL</v>
      </c>
      <c r="T90" s="12" t="s">
        <v>1014</v>
      </c>
      <c r="U90" s="12" t="s">
        <v>682</v>
      </c>
      <c r="V90" t="s">
        <v>1297</v>
      </c>
      <c r="W90" s="34" t="s">
        <v>353</v>
      </c>
      <c r="AC90">
        <v>1</v>
      </c>
      <c r="AD90" t="s">
        <v>2683</v>
      </c>
      <c r="AE90" s="223" t="s">
        <v>2670</v>
      </c>
      <c r="AF90" s="223" t="s">
        <v>2694</v>
      </c>
      <c r="AG90" s="34" t="s">
        <v>448</v>
      </c>
      <c r="AH90" s="257" t="s">
        <v>1399</v>
      </c>
      <c r="AI90" s="219">
        <v>319</v>
      </c>
    </row>
    <row r="91" spans="5:35" x14ac:dyDescent="0.25">
      <c r="E91" s="19">
        <v>46082</v>
      </c>
      <c r="F91" t="s">
        <v>61</v>
      </c>
      <c r="G91" s="7" t="s">
        <v>121</v>
      </c>
      <c r="H91" s="15" t="str">
        <f t="shared" si="5"/>
        <v>Științe Socio-Umane București/ Mass-media şi Comunicarea</v>
      </c>
      <c r="J91" t="s">
        <v>552</v>
      </c>
      <c r="K91" s="234" t="s">
        <v>2441</v>
      </c>
      <c r="L91" s="235" t="s">
        <v>2515</v>
      </c>
      <c r="M91" s="35">
        <v>484</v>
      </c>
      <c r="N91">
        <f t="shared" si="6"/>
        <v>22</v>
      </c>
      <c r="S91" s="16" t="str">
        <f t="shared" si="7"/>
        <v>CIUNA SIMION</v>
      </c>
      <c r="T91" s="12" t="s">
        <v>1015</v>
      </c>
      <c r="U91" s="12" t="s">
        <v>683</v>
      </c>
      <c r="V91" t="s">
        <v>597</v>
      </c>
      <c r="W91" s="34" t="s">
        <v>549</v>
      </c>
      <c r="AC91">
        <v>1</v>
      </c>
      <c r="AD91" t="s">
        <v>2683</v>
      </c>
      <c r="AE91" s="223" t="s">
        <v>2670</v>
      </c>
      <c r="AF91" s="223" t="s">
        <v>2694</v>
      </c>
      <c r="AG91" s="34" t="s">
        <v>2997</v>
      </c>
      <c r="AH91" s="257" t="s">
        <v>2995</v>
      </c>
      <c r="AI91" s="219">
        <v>572</v>
      </c>
    </row>
    <row r="92" spans="5:35" x14ac:dyDescent="0.25">
      <c r="E92" s="19">
        <v>46113</v>
      </c>
      <c r="F92" t="s">
        <v>61</v>
      </c>
      <c r="G92" s="7" t="s">
        <v>122</v>
      </c>
      <c r="H92" s="15" t="str">
        <f t="shared" si="5"/>
        <v>Științe Socio-Umane București/ Mass-media şi Comunicarea în sport</v>
      </c>
      <c r="J92" t="s">
        <v>552</v>
      </c>
      <c r="K92" s="234" t="s">
        <v>2442</v>
      </c>
      <c r="L92" s="235" t="s">
        <v>2516</v>
      </c>
      <c r="M92" s="35">
        <v>511</v>
      </c>
      <c r="N92">
        <f t="shared" si="6"/>
        <v>18</v>
      </c>
      <c r="S92" s="16" t="str">
        <f t="shared" si="7"/>
        <v>COCA GEORGE</v>
      </c>
      <c r="T92" s="12" t="s">
        <v>1016</v>
      </c>
      <c r="U92" s="12" t="s">
        <v>684</v>
      </c>
      <c r="V92" t="s">
        <v>758</v>
      </c>
      <c r="W92" s="34" t="s">
        <v>205</v>
      </c>
      <c r="AC92">
        <v>1</v>
      </c>
      <c r="AD92" t="s">
        <v>2683</v>
      </c>
      <c r="AE92" s="223" t="s">
        <v>2670</v>
      </c>
      <c r="AF92" s="223" t="s">
        <v>2694</v>
      </c>
      <c r="AG92" s="34" t="s">
        <v>441</v>
      </c>
      <c r="AH92" s="257" t="s">
        <v>1650</v>
      </c>
      <c r="AI92" s="219">
        <v>312</v>
      </c>
    </row>
    <row r="93" spans="5:35" x14ac:dyDescent="0.25">
      <c r="E93" s="19">
        <v>46143</v>
      </c>
      <c r="F93" s="12" t="s">
        <v>61</v>
      </c>
      <c r="G93" s="3" t="s">
        <v>116</v>
      </c>
      <c r="H93" s="15" t="str">
        <f t="shared" si="5"/>
        <v>Științe Socio-Umane București/ Pedagogie muzicală</v>
      </c>
      <c r="I93" t="s">
        <v>552</v>
      </c>
      <c r="K93" s="234" t="s">
        <v>193</v>
      </c>
      <c r="L93" s="235" t="s">
        <v>1424</v>
      </c>
      <c r="M93" s="35">
        <v>36</v>
      </c>
      <c r="N93">
        <f t="shared" si="6"/>
        <v>16</v>
      </c>
      <c r="S93" s="16" t="str">
        <f t="shared" si="7"/>
        <v>COCIUBAN ARISTIDE DUMITRU</v>
      </c>
      <c r="T93" s="12" t="s">
        <v>1017</v>
      </c>
      <c r="U93" s="12" t="s">
        <v>685</v>
      </c>
      <c r="V93" t="s">
        <v>1275</v>
      </c>
      <c r="W93" s="34" t="s">
        <v>428</v>
      </c>
      <c r="AC93">
        <v>1</v>
      </c>
      <c r="AD93" t="s">
        <v>2683</v>
      </c>
      <c r="AE93" s="223" t="s">
        <v>2670</v>
      </c>
      <c r="AF93" s="223" t="s">
        <v>2694</v>
      </c>
      <c r="AG93" s="34" t="s">
        <v>2998</v>
      </c>
      <c r="AH93" s="257" t="s">
        <v>2996</v>
      </c>
      <c r="AI93" s="219">
        <v>573</v>
      </c>
    </row>
    <row r="94" spans="5:35" x14ac:dyDescent="0.25">
      <c r="E94" s="19">
        <v>46174</v>
      </c>
      <c r="F94" t="s">
        <v>61</v>
      </c>
      <c r="G94" s="7" t="s">
        <v>124</v>
      </c>
      <c r="H94" s="15" t="str">
        <f t="shared" si="5"/>
        <v>Științe Socio-Umane București/ Pedagogie teatrală</v>
      </c>
      <c r="J94" t="s">
        <v>552</v>
      </c>
      <c r="K94" s="234" t="s">
        <v>266</v>
      </c>
      <c r="L94" s="235" t="s">
        <v>1622</v>
      </c>
      <c r="M94" s="35">
        <v>116</v>
      </c>
      <c r="N94">
        <f t="shared" si="6"/>
        <v>23</v>
      </c>
      <c r="S94" s="16" t="str">
        <f t="shared" si="7"/>
        <v>COCOSILA GABRIELA MIHAELA</v>
      </c>
      <c r="T94" s="12" t="s">
        <v>1017</v>
      </c>
      <c r="U94" s="12" t="s">
        <v>686</v>
      </c>
      <c r="V94" t="s">
        <v>620</v>
      </c>
      <c r="W94" s="34" t="s">
        <v>373</v>
      </c>
      <c r="AC94">
        <v>1</v>
      </c>
      <c r="AD94" t="s">
        <v>2683</v>
      </c>
      <c r="AE94" s="223" t="s">
        <v>2670</v>
      </c>
      <c r="AF94" s="223" t="s">
        <v>2694</v>
      </c>
      <c r="AG94" s="34" t="s">
        <v>445</v>
      </c>
      <c r="AH94" s="257" t="s">
        <v>1483</v>
      </c>
      <c r="AI94" s="219">
        <v>316</v>
      </c>
    </row>
    <row r="95" spans="5:35" x14ac:dyDescent="0.25">
      <c r="E95" s="19">
        <v>46204</v>
      </c>
      <c r="F95" t="s">
        <v>61</v>
      </c>
      <c r="G95" s="4" t="s">
        <v>115</v>
      </c>
      <c r="H95" s="15" t="str">
        <f t="shared" si="5"/>
        <v>Științe Socio-Umane București/ Resurse umane</v>
      </c>
      <c r="I95" t="s">
        <v>552</v>
      </c>
      <c r="K95" s="234" t="s">
        <v>473</v>
      </c>
      <c r="L95" s="235" t="s">
        <v>1623</v>
      </c>
      <c r="M95" s="35">
        <v>348</v>
      </c>
      <c r="N95">
        <f t="shared" si="6"/>
        <v>23</v>
      </c>
      <c r="S95" s="16" t="str">
        <f t="shared" si="7"/>
        <v>COJOCARIU GHEORGHE</v>
      </c>
      <c r="T95" s="12" t="s">
        <v>1018</v>
      </c>
      <c r="U95" s="12" t="s">
        <v>687</v>
      </c>
      <c r="V95" t="s">
        <v>1254</v>
      </c>
      <c r="W95" s="34" t="s">
        <v>393</v>
      </c>
      <c r="AC95">
        <v>1</v>
      </c>
      <c r="AD95" t="s">
        <v>2683</v>
      </c>
      <c r="AE95" s="223" t="s">
        <v>2670</v>
      </c>
      <c r="AF95" s="223" t="s">
        <v>2694</v>
      </c>
      <c r="AG95" s="34" t="s">
        <v>443</v>
      </c>
      <c r="AH95" s="257" t="s">
        <v>1498</v>
      </c>
      <c r="AI95" s="219">
        <v>314</v>
      </c>
    </row>
    <row r="96" spans="5:35" x14ac:dyDescent="0.25">
      <c r="E96" s="19">
        <v>46235</v>
      </c>
      <c r="F96" s="12" t="s">
        <v>61</v>
      </c>
      <c r="G96" s="7" t="s">
        <v>125</v>
      </c>
      <c r="H96" s="15" t="str">
        <f t="shared" si="5"/>
        <v>Științe Socio-Umane București/ Teatru muzical</v>
      </c>
      <c r="J96" t="s">
        <v>552</v>
      </c>
      <c r="K96" s="234" t="s">
        <v>361</v>
      </c>
      <c r="L96" s="235" t="s">
        <v>1425</v>
      </c>
      <c r="M96" s="35">
        <v>221</v>
      </c>
      <c r="N96">
        <f t="shared" si="6"/>
        <v>24</v>
      </c>
      <c r="S96" s="16" t="str">
        <f t="shared" si="7"/>
        <v>COJOCARU ADIN MARIAN</v>
      </c>
      <c r="T96" s="12" t="s">
        <v>1019</v>
      </c>
      <c r="U96" s="12" t="s">
        <v>688</v>
      </c>
      <c r="V96" t="s">
        <v>620</v>
      </c>
      <c r="W96" s="34" t="s">
        <v>341</v>
      </c>
      <c r="AC96">
        <v>1</v>
      </c>
      <c r="AD96" t="s">
        <v>2683</v>
      </c>
      <c r="AE96" s="223" t="s">
        <v>2670</v>
      </c>
      <c r="AF96" s="223" t="s">
        <v>2694</v>
      </c>
      <c r="AG96" s="34" t="s">
        <v>1928</v>
      </c>
      <c r="AH96" s="257" t="s">
        <v>1958</v>
      </c>
      <c r="AI96" s="219">
        <v>453</v>
      </c>
    </row>
    <row r="97" spans="5:35" x14ac:dyDescent="0.25">
      <c r="E97" s="19">
        <v>46266</v>
      </c>
      <c r="F97"/>
      <c r="G97"/>
      <c r="K97" s="234" t="s">
        <v>234</v>
      </c>
      <c r="L97" s="235" t="s">
        <v>1624</v>
      </c>
      <c r="M97" s="35">
        <v>79</v>
      </c>
      <c r="N97">
        <f t="shared" si="6"/>
        <v>18</v>
      </c>
      <c r="S97" s="16" t="str">
        <f t="shared" si="7"/>
        <v>COJOCARU MARILENA</v>
      </c>
      <c r="T97" s="12" t="s">
        <v>1020</v>
      </c>
      <c r="U97" s="12" t="s">
        <v>689</v>
      </c>
      <c r="V97" t="s">
        <v>686</v>
      </c>
      <c r="W97" s="34" t="s">
        <v>317</v>
      </c>
      <c r="AC97">
        <v>1</v>
      </c>
      <c r="AD97" t="s">
        <v>2683</v>
      </c>
      <c r="AE97" s="223" t="s">
        <v>2670</v>
      </c>
      <c r="AF97" s="223" t="s">
        <v>2694</v>
      </c>
      <c r="AG97" s="34" t="s">
        <v>2616</v>
      </c>
      <c r="AH97" s="257" t="s">
        <v>2617</v>
      </c>
      <c r="AI97" s="219">
        <v>530</v>
      </c>
    </row>
    <row r="98" spans="5:35" x14ac:dyDescent="0.25">
      <c r="E98" s="19">
        <v>46296</v>
      </c>
      <c r="F98"/>
      <c r="G98"/>
      <c r="K98" s="234" t="s">
        <v>233</v>
      </c>
      <c r="L98" s="235" t="s">
        <v>1426</v>
      </c>
      <c r="M98" s="35">
        <v>78</v>
      </c>
      <c r="N98">
        <f t="shared" si="6"/>
        <v>22</v>
      </c>
      <c r="S98" s="16" t="str">
        <f t="shared" si="7"/>
        <v>COMAN RUXANDRA MARILENA</v>
      </c>
      <c r="T98" s="12" t="s">
        <v>712</v>
      </c>
      <c r="U98" s="12" t="s">
        <v>691</v>
      </c>
      <c r="V98" t="s">
        <v>1255</v>
      </c>
      <c r="W98" s="34" t="s">
        <v>421</v>
      </c>
      <c r="AC98">
        <v>1</v>
      </c>
      <c r="AD98" t="s">
        <v>2683</v>
      </c>
      <c r="AE98" s="223" t="s">
        <v>2670</v>
      </c>
      <c r="AF98" s="223" t="s">
        <v>2694</v>
      </c>
      <c r="AG98" s="258" t="s">
        <v>444</v>
      </c>
      <c r="AH98" s="257" t="s">
        <v>1562</v>
      </c>
      <c r="AI98" s="219">
        <v>315</v>
      </c>
    </row>
    <row r="99" spans="5:35" x14ac:dyDescent="0.25">
      <c r="E99" s="19">
        <v>46327</v>
      </c>
      <c r="F99"/>
      <c r="G99"/>
      <c r="K99" s="234" t="s">
        <v>362</v>
      </c>
      <c r="L99" s="235" t="s">
        <v>1625</v>
      </c>
      <c r="M99" s="34">
        <v>222</v>
      </c>
      <c r="N99">
        <f t="shared" si="6"/>
        <v>20</v>
      </c>
      <c r="S99" s="16" t="str">
        <f t="shared" si="7"/>
        <v>CONDOIU MINODORA</v>
      </c>
      <c r="T99" s="12" t="s">
        <v>1021</v>
      </c>
      <c r="U99" s="12" t="s">
        <v>692</v>
      </c>
      <c r="V99" t="s">
        <v>705</v>
      </c>
      <c r="W99" s="34" t="s">
        <v>332</v>
      </c>
      <c r="AC99">
        <v>1</v>
      </c>
      <c r="AD99" t="s">
        <v>2683</v>
      </c>
      <c r="AE99" s="223" t="s">
        <v>2670</v>
      </c>
      <c r="AF99" s="223" t="s">
        <v>2694</v>
      </c>
      <c r="AG99" s="258" t="s">
        <v>440</v>
      </c>
      <c r="AH99" s="257" t="s">
        <v>1778</v>
      </c>
      <c r="AI99" s="219">
        <v>311</v>
      </c>
    </row>
    <row r="100" spans="5:35" x14ac:dyDescent="0.25">
      <c r="E100" s="19">
        <v>46357</v>
      </c>
      <c r="F100"/>
      <c r="G100"/>
      <c r="K100" s="234" t="s">
        <v>2443</v>
      </c>
      <c r="L100" s="235" t="s">
        <v>2517</v>
      </c>
      <c r="M100" s="35">
        <v>462</v>
      </c>
      <c r="N100">
        <f t="shared" si="6"/>
        <v>22</v>
      </c>
      <c r="S100" s="16" t="str">
        <f t="shared" si="7"/>
        <v>CONSTANTIN EUGEN</v>
      </c>
      <c r="T100" s="12" t="s">
        <v>1021</v>
      </c>
      <c r="U100" s="12" t="s">
        <v>693</v>
      </c>
      <c r="V100" t="s">
        <v>598</v>
      </c>
      <c r="W100" s="34" t="s">
        <v>550</v>
      </c>
      <c r="AC100">
        <v>1</v>
      </c>
      <c r="AD100" t="s">
        <v>2683</v>
      </c>
      <c r="AE100" s="223" t="s">
        <v>2670</v>
      </c>
      <c r="AF100" s="223" t="s">
        <v>2694</v>
      </c>
      <c r="AG100" s="258" t="s">
        <v>447</v>
      </c>
      <c r="AH100" s="257" t="s">
        <v>1790</v>
      </c>
      <c r="AI100" s="263">
        <v>318</v>
      </c>
    </row>
    <row r="101" spans="5:35" x14ac:dyDescent="0.25">
      <c r="E101" s="19">
        <v>46388</v>
      </c>
      <c r="F101"/>
      <c r="G101"/>
      <c r="K101" s="234" t="s">
        <v>430</v>
      </c>
      <c r="L101" s="235" t="s">
        <v>1427</v>
      </c>
      <c r="M101" s="35">
        <v>301</v>
      </c>
      <c r="N101">
        <f t="shared" si="6"/>
        <v>22</v>
      </c>
      <c r="S101" s="16" t="str">
        <f t="shared" si="7"/>
        <v>CONSTANTINESCU MADALINA</v>
      </c>
      <c r="T101" s="12" t="s">
        <v>1022</v>
      </c>
      <c r="U101" s="12" t="s">
        <v>694</v>
      </c>
      <c r="V101" t="s">
        <v>1324</v>
      </c>
      <c r="W101" s="34" t="s">
        <v>531</v>
      </c>
      <c r="AC101">
        <v>1</v>
      </c>
      <c r="AD101" t="s">
        <v>2684</v>
      </c>
      <c r="AE101" s="223" t="s">
        <v>2670</v>
      </c>
      <c r="AF101" s="223" t="s">
        <v>2695</v>
      </c>
      <c r="AG101" s="34" t="s">
        <v>335</v>
      </c>
      <c r="AH101" s="257" t="s">
        <v>1589</v>
      </c>
      <c r="AI101" s="219">
        <v>191</v>
      </c>
    </row>
    <row r="102" spans="5:35" x14ac:dyDescent="0.25">
      <c r="E102" s="19">
        <v>46419</v>
      </c>
      <c r="F102"/>
      <c r="G102"/>
      <c r="K102" s="234" t="s">
        <v>453</v>
      </c>
      <c r="L102" s="235" t="s">
        <v>1428</v>
      </c>
      <c r="M102" s="35">
        <v>325</v>
      </c>
      <c r="N102">
        <f t="shared" si="6"/>
        <v>29</v>
      </c>
      <c r="S102" s="16" t="str">
        <f t="shared" si="7"/>
        <v>COPIL VLAD ALEXANDRU</v>
      </c>
      <c r="T102" s="12" t="s">
        <v>1023</v>
      </c>
      <c r="U102" s="12" t="s">
        <v>695</v>
      </c>
      <c r="V102" t="s">
        <v>1308</v>
      </c>
      <c r="W102" s="34" t="s">
        <v>252</v>
      </c>
      <c r="AC102">
        <v>1</v>
      </c>
      <c r="AD102" t="s">
        <v>2684</v>
      </c>
      <c r="AE102" s="223" t="s">
        <v>2670</v>
      </c>
      <c r="AF102" s="223" t="s">
        <v>2695</v>
      </c>
      <c r="AG102" s="34" t="s">
        <v>2602</v>
      </c>
      <c r="AH102" s="257" t="s">
        <v>2603</v>
      </c>
      <c r="AI102" s="219">
        <v>524</v>
      </c>
    </row>
    <row r="103" spans="5:35" x14ac:dyDescent="0.25">
      <c r="E103" s="19">
        <v>46447</v>
      </c>
      <c r="F103"/>
      <c r="G103"/>
      <c r="K103" s="234" t="s">
        <v>379</v>
      </c>
      <c r="L103" s="235" t="s">
        <v>1626</v>
      </c>
      <c r="M103" s="35">
        <v>241</v>
      </c>
      <c r="N103">
        <f t="shared" si="6"/>
        <v>16</v>
      </c>
      <c r="S103" s="16" t="str">
        <f t="shared" si="7"/>
        <v>COSTACHE GHEORGHE</v>
      </c>
      <c r="T103" s="12" t="s">
        <v>1024</v>
      </c>
      <c r="U103" s="12" t="s">
        <v>696</v>
      </c>
      <c r="V103" t="s">
        <v>1256</v>
      </c>
      <c r="W103" s="34" t="s">
        <v>402</v>
      </c>
      <c r="AC103">
        <v>1</v>
      </c>
      <c r="AD103" t="s">
        <v>2684</v>
      </c>
      <c r="AE103" s="223" t="s">
        <v>2670</v>
      </c>
      <c r="AF103" s="223" t="s">
        <v>2695</v>
      </c>
      <c r="AG103" s="34" t="s">
        <v>331</v>
      </c>
      <c r="AH103" s="259" t="s">
        <v>1423</v>
      </c>
      <c r="AI103" s="219">
        <v>187</v>
      </c>
    </row>
    <row r="104" spans="5:35" x14ac:dyDescent="0.25">
      <c r="E104" s="19">
        <v>46478</v>
      </c>
      <c r="F104"/>
      <c r="G104"/>
      <c r="K104" s="234" t="s">
        <v>460</v>
      </c>
      <c r="L104" s="235" t="s">
        <v>1429</v>
      </c>
      <c r="M104" s="35">
        <v>334</v>
      </c>
      <c r="N104">
        <f t="shared" si="6"/>
        <v>23</v>
      </c>
      <c r="S104" s="16" t="str">
        <f t="shared" si="7"/>
        <v>COSTEA CARMEN EUGENIA</v>
      </c>
      <c r="T104" s="12" t="s">
        <v>1025</v>
      </c>
      <c r="U104" s="12" t="s">
        <v>697</v>
      </c>
      <c r="V104" t="s">
        <v>689</v>
      </c>
      <c r="W104" s="34" t="s">
        <v>282</v>
      </c>
      <c r="AC104">
        <v>1</v>
      </c>
      <c r="AD104" t="s">
        <v>2684</v>
      </c>
      <c r="AE104" s="223" t="s">
        <v>2670</v>
      </c>
      <c r="AF104" s="223" t="s">
        <v>2695</v>
      </c>
      <c r="AG104" s="34" t="s">
        <v>332</v>
      </c>
      <c r="AH104" s="259" t="s">
        <v>1633</v>
      </c>
      <c r="AI104" s="219">
        <v>188</v>
      </c>
    </row>
    <row r="105" spans="5:35" x14ac:dyDescent="0.25">
      <c r="E105" s="19">
        <v>46508</v>
      </c>
      <c r="F105"/>
      <c r="G105"/>
      <c r="K105" s="234" t="s">
        <v>251</v>
      </c>
      <c r="L105" s="235" t="s">
        <v>1627</v>
      </c>
      <c r="M105" s="35">
        <v>99</v>
      </c>
      <c r="N105">
        <f t="shared" si="6"/>
        <v>18</v>
      </c>
      <c r="S105" s="16" t="str">
        <f t="shared" si="7"/>
        <v>COVRIG GEORGIANA</v>
      </c>
      <c r="T105" s="12" t="s">
        <v>1026</v>
      </c>
      <c r="U105" s="12" t="s">
        <v>698</v>
      </c>
      <c r="V105" t="s">
        <v>687</v>
      </c>
      <c r="W105" s="34" t="s">
        <v>474</v>
      </c>
      <c r="AC105">
        <v>1</v>
      </c>
      <c r="AD105" t="s">
        <v>2684</v>
      </c>
      <c r="AE105" s="223" t="s">
        <v>2670</v>
      </c>
      <c r="AF105" s="223" t="s">
        <v>2695</v>
      </c>
      <c r="AG105" s="34" t="s">
        <v>328</v>
      </c>
      <c r="AH105" s="257" t="s">
        <v>1462</v>
      </c>
      <c r="AI105" s="219">
        <v>184</v>
      </c>
    </row>
    <row r="106" spans="5:35" x14ac:dyDescent="0.25">
      <c r="E106" s="19">
        <v>46539</v>
      </c>
      <c r="F106"/>
      <c r="G106"/>
      <c r="K106" s="234" t="s">
        <v>530</v>
      </c>
      <c r="L106" s="235" t="s">
        <v>1430</v>
      </c>
      <c r="M106" s="35">
        <v>409</v>
      </c>
      <c r="N106">
        <f t="shared" si="6"/>
        <v>22</v>
      </c>
      <c r="S106" s="16" t="str">
        <f t="shared" si="7"/>
        <v>CRACIUNAS VIRGINIA DIANA</v>
      </c>
      <c r="T106" s="12" t="s">
        <v>1026</v>
      </c>
      <c r="U106" s="12" t="s">
        <v>699</v>
      </c>
      <c r="V106" t="s">
        <v>1257</v>
      </c>
      <c r="W106" s="34" t="s">
        <v>403</v>
      </c>
      <c r="AC106">
        <v>1</v>
      </c>
      <c r="AD106" t="s">
        <v>2684</v>
      </c>
      <c r="AE106" s="223" t="s">
        <v>2670</v>
      </c>
      <c r="AF106" s="223" t="s">
        <v>2695</v>
      </c>
      <c r="AG106" s="34" t="s">
        <v>329</v>
      </c>
      <c r="AH106" s="257" t="s">
        <v>1662</v>
      </c>
      <c r="AI106" s="219">
        <v>185</v>
      </c>
    </row>
    <row r="107" spans="5:35" x14ac:dyDescent="0.25">
      <c r="E107" s="19">
        <v>46569</v>
      </c>
      <c r="F107"/>
      <c r="G107"/>
      <c r="K107" s="234" t="s">
        <v>247</v>
      </c>
      <c r="L107" s="235" t="s">
        <v>1628</v>
      </c>
      <c r="M107" s="34">
        <v>95</v>
      </c>
      <c r="N107">
        <f t="shared" si="6"/>
        <v>23</v>
      </c>
      <c r="S107" s="16" t="str">
        <f t="shared" si="7"/>
        <v>CREANGA EMIL</v>
      </c>
      <c r="T107" s="12" t="s">
        <v>1027</v>
      </c>
      <c r="U107" s="12" t="s">
        <v>632</v>
      </c>
      <c r="V107" t="s">
        <v>693</v>
      </c>
      <c r="W107" s="34" t="s">
        <v>461</v>
      </c>
      <c r="AC107">
        <v>1</v>
      </c>
      <c r="AD107" t="s">
        <v>2684</v>
      </c>
      <c r="AE107" s="223" t="s">
        <v>2670</v>
      </c>
      <c r="AF107" s="223" t="s">
        <v>2695</v>
      </c>
      <c r="AG107" s="34" t="s">
        <v>327</v>
      </c>
      <c r="AH107" s="257" t="s">
        <v>1499</v>
      </c>
      <c r="AI107" s="219">
        <v>183</v>
      </c>
    </row>
    <row r="108" spans="5:35" x14ac:dyDescent="0.25">
      <c r="E108" s="19">
        <v>46600</v>
      </c>
      <c r="F108"/>
      <c r="G108"/>
      <c r="K108" s="234" t="s">
        <v>386</v>
      </c>
      <c r="L108" s="235" t="s">
        <v>1431</v>
      </c>
      <c r="M108" s="35">
        <v>248</v>
      </c>
      <c r="N108">
        <f t="shared" si="6"/>
        <v>18</v>
      </c>
      <c r="S108" s="16" t="str">
        <f t="shared" si="7"/>
        <v>CRETOIU RALUCA IONELA</v>
      </c>
      <c r="T108" s="12" t="s">
        <v>1027</v>
      </c>
      <c r="U108" s="12" t="s">
        <v>700</v>
      </c>
      <c r="V108" t="s">
        <v>1351</v>
      </c>
      <c r="W108" s="34" t="s">
        <v>188</v>
      </c>
      <c r="AC108">
        <v>1</v>
      </c>
      <c r="AD108" t="s">
        <v>2684</v>
      </c>
      <c r="AE108" s="223" t="s">
        <v>2670</v>
      </c>
      <c r="AF108" s="223" t="s">
        <v>2695</v>
      </c>
      <c r="AG108" s="34" t="s">
        <v>325</v>
      </c>
      <c r="AH108" s="257" t="s">
        <v>1690</v>
      </c>
      <c r="AI108" s="219">
        <v>181</v>
      </c>
    </row>
    <row r="109" spans="5:35" x14ac:dyDescent="0.25">
      <c r="E109" s="19">
        <v>46631</v>
      </c>
      <c r="F109"/>
      <c r="G109"/>
      <c r="K109" s="234" t="s">
        <v>296</v>
      </c>
      <c r="L109" s="236" t="s">
        <v>1629</v>
      </c>
      <c r="M109" s="34">
        <v>150</v>
      </c>
      <c r="N109">
        <f t="shared" si="6"/>
        <v>20</v>
      </c>
      <c r="S109" s="16" t="str">
        <f t="shared" si="7"/>
        <v>CRETU VIOREL FLORIN</v>
      </c>
      <c r="T109" s="12" t="s">
        <v>1028</v>
      </c>
      <c r="U109" s="12" t="s">
        <v>701</v>
      </c>
      <c r="V109" t="s">
        <v>1344</v>
      </c>
      <c r="W109" s="34" t="s">
        <v>495</v>
      </c>
      <c r="AC109">
        <v>1</v>
      </c>
      <c r="AD109" t="s">
        <v>2684</v>
      </c>
      <c r="AE109" s="223" t="s">
        <v>2670</v>
      </c>
      <c r="AF109" s="223" t="s">
        <v>2695</v>
      </c>
      <c r="AG109" s="34" t="s">
        <v>336</v>
      </c>
      <c r="AH109" s="259" t="s">
        <v>1692</v>
      </c>
      <c r="AI109" s="219">
        <v>192</v>
      </c>
    </row>
    <row r="110" spans="5:35" x14ac:dyDescent="0.25">
      <c r="E110" s="19">
        <v>46661</v>
      </c>
      <c r="F110"/>
      <c r="G110"/>
      <c r="K110" s="234" t="s">
        <v>353</v>
      </c>
      <c r="L110" s="235" t="s">
        <v>1630</v>
      </c>
      <c r="M110" s="35">
        <v>212</v>
      </c>
      <c r="N110">
        <f t="shared" si="6"/>
        <v>18</v>
      </c>
      <c r="S110" s="16" t="str">
        <f t="shared" si="7"/>
        <v>CRISTEA CATALINA GABRIELA</v>
      </c>
      <c r="T110" s="12" t="s">
        <v>1029</v>
      </c>
      <c r="U110" s="12" t="s">
        <v>702</v>
      </c>
      <c r="V110" t="s">
        <v>687</v>
      </c>
      <c r="W110" s="34" t="s">
        <v>318</v>
      </c>
      <c r="AC110">
        <v>1</v>
      </c>
      <c r="AD110" t="s">
        <v>2684</v>
      </c>
      <c r="AE110" s="223" t="s">
        <v>2670</v>
      </c>
      <c r="AF110" s="223" t="s">
        <v>2695</v>
      </c>
      <c r="AG110" s="34" t="s">
        <v>344</v>
      </c>
      <c r="AH110" s="257" t="s">
        <v>1720</v>
      </c>
      <c r="AI110" s="219">
        <v>202</v>
      </c>
    </row>
    <row r="111" spans="5:35" x14ac:dyDescent="0.25">
      <c r="E111" s="19">
        <v>46692</v>
      </c>
      <c r="F111"/>
      <c r="G111"/>
      <c r="K111" s="234" t="s">
        <v>549</v>
      </c>
      <c r="L111" s="235" t="s">
        <v>1631</v>
      </c>
      <c r="M111" s="35">
        <v>436</v>
      </c>
      <c r="N111">
        <f t="shared" si="6"/>
        <v>22</v>
      </c>
      <c r="S111" s="16" t="str">
        <f t="shared" ref="S111:S174" si="8">K113</f>
        <v>CRUCERU GICA</v>
      </c>
      <c r="T111" s="12" t="s">
        <v>1029</v>
      </c>
      <c r="U111" s="12" t="s">
        <v>620</v>
      </c>
      <c r="V111" t="s">
        <v>690</v>
      </c>
      <c r="W111" s="34" t="s">
        <v>505</v>
      </c>
      <c r="AC111">
        <v>1</v>
      </c>
      <c r="AD111" t="s">
        <v>2684</v>
      </c>
      <c r="AE111" s="223" t="s">
        <v>2670</v>
      </c>
      <c r="AF111" s="223" t="s">
        <v>2695</v>
      </c>
      <c r="AG111" s="34" t="s">
        <v>337</v>
      </c>
      <c r="AH111" s="257" t="s">
        <v>1721</v>
      </c>
      <c r="AI111" s="219">
        <v>193</v>
      </c>
    </row>
    <row r="112" spans="5:35" x14ac:dyDescent="0.25">
      <c r="E112" s="19">
        <v>46722</v>
      </c>
      <c r="F112"/>
      <c r="G112"/>
      <c r="K112" s="234" t="s">
        <v>205</v>
      </c>
      <c r="L112" s="237" t="s">
        <v>1432</v>
      </c>
      <c r="M112" s="35">
        <v>49</v>
      </c>
      <c r="N112">
        <f t="shared" si="6"/>
        <v>20</v>
      </c>
      <c r="S112" s="16" t="str">
        <f t="shared" si="8"/>
        <v>CRUCERU NICOLAE</v>
      </c>
      <c r="T112" s="12" t="s">
        <v>1030</v>
      </c>
      <c r="U112" s="12" t="s">
        <v>703</v>
      </c>
      <c r="V112" t="s">
        <v>1319</v>
      </c>
      <c r="W112" s="34" t="s">
        <v>183</v>
      </c>
      <c r="AC112">
        <v>1</v>
      </c>
      <c r="AD112" t="s">
        <v>2684</v>
      </c>
      <c r="AE112" s="223" t="s">
        <v>2670</v>
      </c>
      <c r="AF112" s="223" t="s">
        <v>2695</v>
      </c>
      <c r="AG112" s="34" t="s">
        <v>333</v>
      </c>
      <c r="AH112" s="265" t="s">
        <v>1529</v>
      </c>
      <c r="AI112" s="219">
        <v>189</v>
      </c>
    </row>
    <row r="113" spans="5:35" x14ac:dyDescent="0.25">
      <c r="E113" s="19">
        <v>46753</v>
      </c>
      <c r="F113"/>
      <c r="G113"/>
      <c r="K113" s="234" t="s">
        <v>428</v>
      </c>
      <c r="L113" s="235" t="s">
        <v>1433</v>
      </c>
      <c r="M113" s="35">
        <v>298</v>
      </c>
      <c r="N113">
        <f t="shared" ref="N113:N132" si="9">LEN(L113)</f>
        <v>18</v>
      </c>
      <c r="S113" s="16" t="str">
        <f t="shared" si="8"/>
        <v>CRUTESCU RUXANDRA</v>
      </c>
      <c r="T113" s="12" t="s">
        <v>1031</v>
      </c>
      <c r="U113" s="12" t="s">
        <v>1247</v>
      </c>
      <c r="V113" t="s">
        <v>1272</v>
      </c>
      <c r="W113" s="34" t="s">
        <v>1915</v>
      </c>
      <c r="AC113">
        <v>1</v>
      </c>
      <c r="AD113" t="s">
        <v>2684</v>
      </c>
      <c r="AE113" s="223" t="s">
        <v>2670</v>
      </c>
      <c r="AF113" s="223" t="s">
        <v>2695</v>
      </c>
      <c r="AG113" s="34" t="s">
        <v>2999</v>
      </c>
      <c r="AH113" s="260" t="s">
        <v>3000</v>
      </c>
      <c r="AI113" s="219">
        <v>203</v>
      </c>
    </row>
    <row r="114" spans="5:35" x14ac:dyDescent="0.25">
      <c r="E114" s="19">
        <v>46784</v>
      </c>
      <c r="F114"/>
      <c r="G114"/>
      <c r="K114" s="234" t="s">
        <v>373</v>
      </c>
      <c r="L114" s="236" t="s">
        <v>1434</v>
      </c>
      <c r="M114" s="34">
        <v>234</v>
      </c>
      <c r="N114">
        <f t="shared" si="9"/>
        <v>21</v>
      </c>
      <c r="S114" s="16" t="str">
        <f t="shared" si="8"/>
        <v>CUC BOGDAN SEBASTIAN</v>
      </c>
      <c r="T114" s="12" t="s">
        <v>1031</v>
      </c>
      <c r="U114" s="12" t="s">
        <v>664</v>
      </c>
      <c r="V114" t="s">
        <v>1265</v>
      </c>
      <c r="W114" s="34" t="s">
        <v>514</v>
      </c>
      <c r="AC114">
        <v>1</v>
      </c>
      <c r="AD114" t="s">
        <v>2684</v>
      </c>
      <c r="AE114" s="223" t="s">
        <v>2670</v>
      </c>
      <c r="AF114" s="223" t="s">
        <v>2695</v>
      </c>
      <c r="AG114" s="34" t="s">
        <v>2929</v>
      </c>
      <c r="AH114" s="260" t="s">
        <v>2892</v>
      </c>
      <c r="AI114" s="219">
        <v>552</v>
      </c>
    </row>
    <row r="115" spans="5:35" x14ac:dyDescent="0.25">
      <c r="E115" s="19">
        <v>46813</v>
      </c>
      <c r="F115"/>
      <c r="G115"/>
      <c r="K115" s="234" t="s">
        <v>393</v>
      </c>
      <c r="L115" s="236" t="s">
        <v>1435</v>
      </c>
      <c r="M115" s="34">
        <v>255</v>
      </c>
      <c r="N115">
        <f t="shared" si="9"/>
        <v>23</v>
      </c>
      <c r="S115" s="16" t="str">
        <f t="shared" si="8"/>
        <v>CUCA DANIEL</v>
      </c>
      <c r="T115" s="12" t="s">
        <v>1031</v>
      </c>
      <c r="U115" s="12" t="s">
        <v>704</v>
      </c>
      <c r="V115" t="s">
        <v>764</v>
      </c>
      <c r="W115" s="34" t="s">
        <v>541</v>
      </c>
      <c r="AC115">
        <v>1</v>
      </c>
      <c r="AD115" t="s">
        <v>2684</v>
      </c>
      <c r="AE115" s="223" t="s">
        <v>2670</v>
      </c>
      <c r="AF115" s="223" t="s">
        <v>2695</v>
      </c>
      <c r="AG115" s="34" t="s">
        <v>330</v>
      </c>
      <c r="AH115" s="257" t="s">
        <v>1541</v>
      </c>
      <c r="AI115" s="219">
        <v>186</v>
      </c>
    </row>
    <row r="116" spans="5:35" x14ac:dyDescent="0.25">
      <c r="E116" s="19">
        <v>46844</v>
      </c>
      <c r="F116"/>
      <c r="G116"/>
      <c r="K116" s="234" t="s">
        <v>341</v>
      </c>
      <c r="L116" s="235" t="s">
        <v>1632</v>
      </c>
      <c r="M116" s="35">
        <v>198</v>
      </c>
      <c r="N116">
        <f t="shared" si="9"/>
        <v>16</v>
      </c>
      <c r="S116" s="16" t="str">
        <f t="shared" si="8"/>
        <v>DAN IOANA</v>
      </c>
      <c r="T116" s="12" t="s">
        <v>1032</v>
      </c>
      <c r="U116" s="12" t="s">
        <v>620</v>
      </c>
      <c r="V116" t="s">
        <v>1328</v>
      </c>
      <c r="W116" s="34" t="s">
        <v>475</v>
      </c>
      <c r="AC116">
        <v>1</v>
      </c>
      <c r="AD116" t="s">
        <v>2684</v>
      </c>
      <c r="AE116" s="223" t="s">
        <v>2670</v>
      </c>
      <c r="AF116" s="223" t="s">
        <v>2695</v>
      </c>
      <c r="AG116" s="34" t="s">
        <v>346</v>
      </c>
      <c r="AH116" s="257" t="s">
        <v>1745</v>
      </c>
      <c r="AI116" s="219">
        <v>205</v>
      </c>
    </row>
    <row r="117" spans="5:35" x14ac:dyDescent="0.25">
      <c r="E117" s="19">
        <v>46874</v>
      </c>
      <c r="F117"/>
      <c r="G117"/>
      <c r="K117" s="234" t="s">
        <v>317</v>
      </c>
      <c r="L117" s="235" t="s">
        <v>1436</v>
      </c>
      <c r="M117" s="35">
        <v>173</v>
      </c>
      <c r="N117">
        <f t="shared" si="9"/>
        <v>17</v>
      </c>
      <c r="S117" s="16" t="str">
        <f t="shared" si="8"/>
        <v>DANCIU BOGDAN VASILE</v>
      </c>
      <c r="T117" s="12" t="s">
        <v>1032</v>
      </c>
      <c r="U117" s="12" t="s">
        <v>705</v>
      </c>
      <c r="V117" t="s">
        <v>693</v>
      </c>
      <c r="W117" s="34" t="s">
        <v>283</v>
      </c>
      <c r="AC117">
        <v>1</v>
      </c>
      <c r="AD117" t="s">
        <v>2684</v>
      </c>
      <c r="AE117" s="223" t="s">
        <v>2670</v>
      </c>
      <c r="AF117" s="223" t="s">
        <v>2695</v>
      </c>
      <c r="AG117" s="34" t="s">
        <v>338</v>
      </c>
      <c r="AH117" s="257" t="s">
        <v>1748</v>
      </c>
      <c r="AI117" s="219">
        <v>195</v>
      </c>
    </row>
    <row r="118" spans="5:35" x14ac:dyDescent="0.25">
      <c r="E118" s="19">
        <v>46905</v>
      </c>
      <c r="F118"/>
      <c r="G118"/>
      <c r="K118" s="234" t="s">
        <v>421</v>
      </c>
      <c r="L118" s="235" t="s">
        <v>1437</v>
      </c>
      <c r="M118" s="35">
        <v>286</v>
      </c>
      <c r="N118">
        <f t="shared" si="9"/>
        <v>15</v>
      </c>
      <c r="S118" s="16" t="str">
        <f t="shared" si="8"/>
        <v>DANCIU DUMITRU</v>
      </c>
      <c r="T118" s="12" t="s">
        <v>1033</v>
      </c>
      <c r="U118" s="12" t="s">
        <v>632</v>
      </c>
      <c r="V118" t="s">
        <v>1282</v>
      </c>
      <c r="W118" s="34" t="s">
        <v>173</v>
      </c>
      <c r="AC118">
        <v>1</v>
      </c>
      <c r="AD118" t="s">
        <v>2684</v>
      </c>
      <c r="AE118" s="223" t="s">
        <v>2670</v>
      </c>
      <c r="AF118" s="223" t="s">
        <v>2695</v>
      </c>
      <c r="AG118" s="262" t="s">
        <v>334</v>
      </c>
      <c r="AH118" s="257" t="s">
        <v>1553</v>
      </c>
      <c r="AI118" s="219">
        <v>190</v>
      </c>
    </row>
    <row r="119" spans="5:35" x14ac:dyDescent="0.25">
      <c r="E119" s="19">
        <v>46935</v>
      </c>
      <c r="F119"/>
      <c r="G119"/>
      <c r="K119" s="234" t="s">
        <v>332</v>
      </c>
      <c r="L119" s="236" t="s">
        <v>1633</v>
      </c>
      <c r="M119" s="34">
        <v>188</v>
      </c>
      <c r="N119">
        <f t="shared" si="9"/>
        <v>19</v>
      </c>
      <c r="S119" s="16" t="str">
        <f t="shared" si="8"/>
        <v>DANECI PATRAU DANIEL</v>
      </c>
      <c r="T119" s="12" t="s">
        <v>1034</v>
      </c>
      <c r="U119" s="12" t="s">
        <v>706</v>
      </c>
      <c r="V119" t="s">
        <v>1258</v>
      </c>
      <c r="W119" s="34" t="s">
        <v>499</v>
      </c>
      <c r="AC119">
        <v>1</v>
      </c>
      <c r="AD119" t="s">
        <v>2684</v>
      </c>
      <c r="AE119" s="223" t="s">
        <v>2670</v>
      </c>
      <c r="AF119" s="223" t="s">
        <v>2695</v>
      </c>
      <c r="AG119" s="262" t="s">
        <v>339</v>
      </c>
      <c r="AH119" s="257" t="s">
        <v>1757</v>
      </c>
      <c r="AI119" s="219">
        <v>196</v>
      </c>
    </row>
    <row r="120" spans="5:35" x14ac:dyDescent="0.25">
      <c r="E120" s="19">
        <v>46966</v>
      </c>
      <c r="F120"/>
      <c r="G120"/>
      <c r="K120" s="234" t="s">
        <v>550</v>
      </c>
      <c r="L120" s="235" t="s">
        <v>1438</v>
      </c>
      <c r="M120" s="35">
        <v>437</v>
      </c>
      <c r="N120">
        <f t="shared" si="9"/>
        <v>20</v>
      </c>
      <c r="S120" s="16" t="str">
        <f t="shared" si="8"/>
        <v>DANES MIHAI</v>
      </c>
      <c r="T120" s="12" t="s">
        <v>1035</v>
      </c>
      <c r="U120" s="12" t="s">
        <v>707</v>
      </c>
      <c r="V120" t="s">
        <v>880</v>
      </c>
      <c r="W120" s="34" t="s">
        <v>363</v>
      </c>
      <c r="AC120">
        <v>1</v>
      </c>
      <c r="AD120" t="s">
        <v>2684</v>
      </c>
      <c r="AE120" s="223" t="s">
        <v>2670</v>
      </c>
      <c r="AF120" s="223" t="s">
        <v>2695</v>
      </c>
      <c r="AG120" s="258" t="s">
        <v>340</v>
      </c>
      <c r="AH120" s="257" t="s">
        <v>1784</v>
      </c>
      <c r="AI120" s="219">
        <v>197</v>
      </c>
    </row>
    <row r="121" spans="5:35" x14ac:dyDescent="0.25">
      <c r="E121" s="19">
        <v>46997</v>
      </c>
      <c r="F121"/>
      <c r="G121"/>
      <c r="K121" s="234" t="s">
        <v>531</v>
      </c>
      <c r="L121" s="235" t="s">
        <v>1634</v>
      </c>
      <c r="M121" s="35">
        <v>410</v>
      </c>
      <c r="N121">
        <f t="shared" si="9"/>
        <v>19</v>
      </c>
      <c r="S121" s="16" t="str">
        <f t="shared" si="8"/>
        <v>DASCALU ELENA DOINA</v>
      </c>
      <c r="T121" s="12" t="s">
        <v>1036</v>
      </c>
      <c r="U121" s="12" t="s">
        <v>708</v>
      </c>
      <c r="V121" t="s">
        <v>633</v>
      </c>
      <c r="W121" s="34" t="s">
        <v>404</v>
      </c>
      <c r="AC121">
        <v>1</v>
      </c>
      <c r="AD121" t="s">
        <v>2679</v>
      </c>
      <c r="AE121" s="223" t="s">
        <v>2671</v>
      </c>
      <c r="AF121" s="223" t="s">
        <v>2696</v>
      </c>
      <c r="AG121" s="34" t="s">
        <v>250</v>
      </c>
      <c r="AH121" s="257" t="s">
        <v>1396</v>
      </c>
      <c r="AI121" s="219">
        <v>98</v>
      </c>
    </row>
    <row r="122" spans="5:35" x14ac:dyDescent="0.25">
      <c r="E122" s="19">
        <v>47027</v>
      </c>
      <c r="F122"/>
      <c r="G122"/>
      <c r="K122" s="234" t="s">
        <v>2444</v>
      </c>
      <c r="L122" s="235" t="s">
        <v>2518</v>
      </c>
      <c r="M122" s="35">
        <v>475</v>
      </c>
      <c r="N122">
        <f t="shared" si="9"/>
        <v>17</v>
      </c>
      <c r="S122" s="16" t="str">
        <f t="shared" si="8"/>
        <v>DATCU DOBRIN LAURENTIU</v>
      </c>
      <c r="T122" s="12" t="s">
        <v>1036</v>
      </c>
      <c r="U122" s="12" t="s">
        <v>709</v>
      </c>
      <c r="V122" t="s">
        <v>1289</v>
      </c>
      <c r="W122" s="34" t="s">
        <v>374</v>
      </c>
      <c r="AC122">
        <v>1</v>
      </c>
      <c r="AD122" t="s">
        <v>2679</v>
      </c>
      <c r="AE122" s="223" t="s">
        <v>2671</v>
      </c>
      <c r="AF122" s="223" t="s">
        <v>2696</v>
      </c>
      <c r="AG122" s="34" t="s">
        <v>261</v>
      </c>
      <c r="AH122" s="257" t="s">
        <v>1397</v>
      </c>
      <c r="AI122" s="219">
        <v>111</v>
      </c>
    </row>
    <row r="123" spans="5:35" x14ac:dyDescent="0.25">
      <c r="E123" s="19">
        <v>47058</v>
      </c>
      <c r="F123"/>
      <c r="G123"/>
      <c r="K123" s="234" t="s">
        <v>252</v>
      </c>
      <c r="L123" s="235" t="s">
        <v>1635</v>
      </c>
      <c r="M123" s="35">
        <v>100</v>
      </c>
      <c r="N123">
        <f t="shared" si="9"/>
        <v>19</v>
      </c>
      <c r="S123" s="16" t="str">
        <f t="shared" si="8"/>
        <v>DEACONU PETRE</v>
      </c>
      <c r="T123" s="12" t="s">
        <v>1037</v>
      </c>
      <c r="U123" s="12" t="s">
        <v>710</v>
      </c>
      <c r="V123" t="s">
        <v>623</v>
      </c>
      <c r="W123" s="34" t="s">
        <v>174</v>
      </c>
      <c r="AC123">
        <v>1</v>
      </c>
      <c r="AD123" t="s">
        <v>2679</v>
      </c>
      <c r="AE123" s="223" t="s">
        <v>2671</v>
      </c>
      <c r="AF123" s="223" t="s">
        <v>2696</v>
      </c>
      <c r="AG123" s="34" t="s">
        <v>262</v>
      </c>
      <c r="AH123" s="257" t="s">
        <v>1593</v>
      </c>
      <c r="AI123" s="219">
        <v>112</v>
      </c>
    </row>
    <row r="124" spans="5:35" x14ac:dyDescent="0.25">
      <c r="E124" s="19">
        <v>47088</v>
      </c>
      <c r="F124"/>
      <c r="G124"/>
      <c r="K124" s="234" t="s">
        <v>402</v>
      </c>
      <c r="L124" s="236" t="s">
        <v>1636</v>
      </c>
      <c r="M124" s="34">
        <v>266</v>
      </c>
      <c r="N124">
        <f t="shared" si="9"/>
        <v>18</v>
      </c>
      <c r="S124" s="16" t="str">
        <f t="shared" si="8"/>
        <v>DEFTA COSTINELA-LUMINITA</v>
      </c>
      <c r="T124" s="12" t="s">
        <v>1038</v>
      </c>
      <c r="U124" s="12" t="s">
        <v>711</v>
      </c>
      <c r="V124" t="s">
        <v>671</v>
      </c>
      <c r="W124" s="34" t="s">
        <v>380</v>
      </c>
      <c r="AC124">
        <v>1</v>
      </c>
      <c r="AD124" t="s">
        <v>2679</v>
      </c>
      <c r="AE124" s="223" t="s">
        <v>2671</v>
      </c>
      <c r="AF124" s="223" t="s">
        <v>2696</v>
      </c>
      <c r="AG124" s="34" t="s">
        <v>263</v>
      </c>
      <c r="AH124" s="257" t="s">
        <v>1594</v>
      </c>
      <c r="AI124" s="219">
        <v>113</v>
      </c>
    </row>
    <row r="125" spans="5:35" x14ac:dyDescent="0.25">
      <c r="E125" s="19">
        <v>47119</v>
      </c>
      <c r="F125"/>
      <c r="G125"/>
      <c r="K125" s="234" t="s">
        <v>282</v>
      </c>
      <c r="L125" s="235" t="s">
        <v>1439</v>
      </c>
      <c r="M125" s="35">
        <v>135</v>
      </c>
      <c r="N125">
        <f t="shared" si="9"/>
        <v>19</v>
      </c>
      <c r="S125" s="16" t="str">
        <f t="shared" si="8"/>
        <v>DIACONESCU AMELIA MIHAELA</v>
      </c>
      <c r="T125" s="12" t="s">
        <v>693</v>
      </c>
      <c r="U125" s="12" t="s">
        <v>712</v>
      </c>
      <c r="V125" t="s">
        <v>1290</v>
      </c>
      <c r="W125" s="34" t="s">
        <v>381</v>
      </c>
      <c r="AC125">
        <v>1</v>
      </c>
      <c r="AD125" t="s">
        <v>2679</v>
      </c>
      <c r="AE125" s="223" t="s">
        <v>2671</v>
      </c>
      <c r="AF125" s="223" t="s">
        <v>2696</v>
      </c>
      <c r="AG125" s="219" t="s">
        <v>2628</v>
      </c>
      <c r="AH125" s="261" t="s">
        <v>2629</v>
      </c>
      <c r="AI125" s="219">
        <v>91</v>
      </c>
    </row>
    <row r="126" spans="5:35" x14ac:dyDescent="0.25">
      <c r="E126" s="19">
        <v>47150</v>
      </c>
      <c r="F126"/>
      <c r="G126"/>
      <c r="K126" s="234" t="s">
        <v>2598</v>
      </c>
      <c r="L126" s="235" t="s">
        <v>2599</v>
      </c>
      <c r="M126" s="35">
        <v>521</v>
      </c>
      <c r="N126">
        <f t="shared" si="9"/>
        <v>20</v>
      </c>
      <c r="S126" s="16" t="str">
        <f t="shared" si="8"/>
        <v>DIACONESCU CRISTIANA</v>
      </c>
      <c r="T126" s="12" t="s">
        <v>693</v>
      </c>
      <c r="U126" s="12" t="s">
        <v>713</v>
      </c>
      <c r="V126" t="s">
        <v>1309</v>
      </c>
      <c r="W126" s="34" t="s">
        <v>297</v>
      </c>
      <c r="AC126">
        <v>1</v>
      </c>
      <c r="AD126" t="s">
        <v>2679</v>
      </c>
      <c r="AE126" s="223" t="s">
        <v>2671</v>
      </c>
      <c r="AF126" s="223" t="s">
        <v>2696</v>
      </c>
      <c r="AG126" s="34" t="s">
        <v>293</v>
      </c>
      <c r="AH126" s="259" t="s">
        <v>1608</v>
      </c>
      <c r="AI126" s="219">
        <v>147</v>
      </c>
    </row>
    <row r="127" spans="5:35" x14ac:dyDescent="0.25">
      <c r="E127" s="19">
        <v>47178</v>
      </c>
      <c r="F127"/>
      <c r="G127"/>
      <c r="K127" s="234" t="s">
        <v>474</v>
      </c>
      <c r="L127" s="235" t="s">
        <v>1637</v>
      </c>
      <c r="M127" s="35">
        <v>349</v>
      </c>
      <c r="N127">
        <f t="shared" si="9"/>
        <v>23</v>
      </c>
      <c r="S127" s="16" t="str">
        <f t="shared" si="8"/>
        <v>DIACONESCU DIANA RALUCA</v>
      </c>
      <c r="T127" s="12" t="s">
        <v>1039</v>
      </c>
      <c r="U127" s="12" t="s">
        <v>714</v>
      </c>
      <c r="V127" t="s">
        <v>1283</v>
      </c>
      <c r="W127" s="34" t="s">
        <v>175</v>
      </c>
      <c r="AC127">
        <v>1</v>
      </c>
      <c r="AD127" t="s">
        <v>2679</v>
      </c>
      <c r="AE127" s="223" t="s">
        <v>2671</v>
      </c>
      <c r="AF127" s="223" t="s">
        <v>2696</v>
      </c>
      <c r="AG127" s="34" t="s">
        <v>265</v>
      </c>
      <c r="AH127" s="257" t="s">
        <v>1621</v>
      </c>
      <c r="AI127" s="219">
        <v>115</v>
      </c>
    </row>
    <row r="128" spans="5:35" x14ac:dyDescent="0.25">
      <c r="E128" s="19">
        <v>47209</v>
      </c>
      <c r="F128"/>
      <c r="G128"/>
      <c r="K128" s="234" t="s">
        <v>2445</v>
      </c>
      <c r="L128" s="235" t="s">
        <v>2519</v>
      </c>
      <c r="M128" s="35">
        <v>476</v>
      </c>
      <c r="N128">
        <f t="shared" si="9"/>
        <v>26</v>
      </c>
      <c r="S128" s="16" t="str">
        <f t="shared" si="8"/>
        <v>DIACONU CONSTANTIN</v>
      </c>
      <c r="T128" s="12" t="s">
        <v>1040</v>
      </c>
      <c r="U128" s="12" t="s">
        <v>715</v>
      </c>
      <c r="V128" t="s">
        <v>1324</v>
      </c>
      <c r="W128" s="34" t="s">
        <v>515</v>
      </c>
      <c r="AC128">
        <v>1</v>
      </c>
      <c r="AD128" t="s">
        <v>2679</v>
      </c>
      <c r="AE128" s="223" t="s">
        <v>2671</v>
      </c>
      <c r="AF128" s="223" t="s">
        <v>2696</v>
      </c>
      <c r="AG128" s="34" t="s">
        <v>247</v>
      </c>
      <c r="AH128" s="257" t="s">
        <v>1628</v>
      </c>
      <c r="AI128" s="219">
        <v>95</v>
      </c>
    </row>
    <row r="129" spans="5:35" x14ac:dyDescent="0.25">
      <c r="E129" s="19">
        <v>47239</v>
      </c>
      <c r="F129"/>
      <c r="G129"/>
      <c r="K129" s="234" t="s">
        <v>403</v>
      </c>
      <c r="L129" s="235" t="s">
        <v>1638</v>
      </c>
      <c r="M129" s="35">
        <v>267</v>
      </c>
      <c r="N129">
        <f t="shared" si="9"/>
        <v>22</v>
      </c>
      <c r="S129" s="16" t="str">
        <f t="shared" si="8"/>
        <v>DIACONU ELENA</v>
      </c>
      <c r="T129" s="12" t="s">
        <v>1041</v>
      </c>
      <c r="U129" s="12" t="s">
        <v>716</v>
      </c>
      <c r="V129" t="s">
        <v>1325</v>
      </c>
      <c r="W129" s="34" t="s">
        <v>506</v>
      </c>
      <c r="AC129">
        <v>1</v>
      </c>
      <c r="AD129" t="s">
        <v>2679</v>
      </c>
      <c r="AE129" s="223" t="s">
        <v>2671</v>
      </c>
      <c r="AF129" s="223" t="s">
        <v>2696</v>
      </c>
      <c r="AG129" s="34" t="s">
        <v>296</v>
      </c>
      <c r="AH129" s="259" t="s">
        <v>1629</v>
      </c>
      <c r="AI129" s="219">
        <v>150</v>
      </c>
    </row>
    <row r="130" spans="5:35" x14ac:dyDescent="0.25">
      <c r="E130" s="19">
        <v>47270</v>
      </c>
      <c r="F130"/>
      <c r="G130"/>
      <c r="K130" s="234" t="s">
        <v>2446</v>
      </c>
      <c r="L130" s="235" t="s">
        <v>2520</v>
      </c>
      <c r="M130" s="35">
        <v>512</v>
      </c>
      <c r="N130">
        <f t="shared" si="9"/>
        <v>24</v>
      </c>
      <c r="S130" s="16" t="str">
        <f t="shared" si="8"/>
        <v>DIACONU NICOLETA</v>
      </c>
      <c r="T130" s="12" t="s">
        <v>1042</v>
      </c>
      <c r="U130" s="12" t="s">
        <v>717</v>
      </c>
      <c r="V130" t="s">
        <v>632</v>
      </c>
      <c r="W130" s="34" t="s">
        <v>342</v>
      </c>
      <c r="AC130">
        <v>1</v>
      </c>
      <c r="AD130" t="s">
        <v>2679</v>
      </c>
      <c r="AE130" s="223" t="s">
        <v>2671</v>
      </c>
      <c r="AF130" s="223" t="s">
        <v>2696</v>
      </c>
      <c r="AG130" s="34" t="s">
        <v>297</v>
      </c>
      <c r="AH130" s="257" t="s">
        <v>1647</v>
      </c>
      <c r="AI130" s="219">
        <v>151</v>
      </c>
    </row>
    <row r="131" spans="5:35" x14ac:dyDescent="0.25">
      <c r="E131" s="19">
        <v>47300</v>
      </c>
      <c r="F131"/>
      <c r="G131"/>
      <c r="K131" s="234" t="s">
        <v>461</v>
      </c>
      <c r="L131" s="235" t="s">
        <v>1440</v>
      </c>
      <c r="M131" s="35">
        <v>335</v>
      </c>
      <c r="N131">
        <f t="shared" si="9"/>
        <v>19</v>
      </c>
      <c r="S131" s="16" t="str">
        <f t="shared" si="8"/>
        <v>DINCA SORIN MARIAN</v>
      </c>
      <c r="T131" s="12" t="s">
        <v>1043</v>
      </c>
      <c r="U131" s="12" t="s">
        <v>718</v>
      </c>
      <c r="V131" t="s">
        <v>673</v>
      </c>
      <c r="W131" s="34" t="s">
        <v>244</v>
      </c>
      <c r="AC131">
        <v>1</v>
      </c>
      <c r="AD131" t="s">
        <v>2679</v>
      </c>
      <c r="AE131" s="223" t="s">
        <v>2671</v>
      </c>
      <c r="AF131" s="223" t="s">
        <v>2696</v>
      </c>
      <c r="AG131" s="34" t="s">
        <v>244</v>
      </c>
      <c r="AH131" s="257" t="s">
        <v>1454</v>
      </c>
      <c r="AI131" s="219">
        <v>92</v>
      </c>
    </row>
    <row r="132" spans="5:35" x14ac:dyDescent="0.25">
      <c r="E132" s="19">
        <v>47331</v>
      </c>
      <c r="F132"/>
      <c r="G132"/>
      <c r="K132" s="234" t="s">
        <v>188</v>
      </c>
      <c r="L132" s="235" t="s">
        <v>1441</v>
      </c>
      <c r="M132" s="35">
        <v>31</v>
      </c>
      <c r="N132">
        <f t="shared" si="9"/>
        <v>21</v>
      </c>
      <c r="S132" s="16" t="str">
        <f t="shared" si="8"/>
        <v>DINGA ENE</v>
      </c>
      <c r="T132" s="12" t="s">
        <v>1044</v>
      </c>
      <c r="U132" s="12" t="s">
        <v>719</v>
      </c>
      <c r="V132" t="s">
        <v>1272</v>
      </c>
      <c r="W132" s="34" t="s">
        <v>187</v>
      </c>
      <c r="AC132">
        <v>1</v>
      </c>
      <c r="AD132" t="s">
        <v>2679</v>
      </c>
      <c r="AE132" s="223" t="s">
        <v>2671</v>
      </c>
      <c r="AF132" s="223" t="s">
        <v>2696</v>
      </c>
      <c r="AG132" s="34" t="s">
        <v>1913</v>
      </c>
      <c r="AH132" s="257" t="s">
        <v>1703</v>
      </c>
      <c r="AI132" s="219">
        <v>133</v>
      </c>
    </row>
    <row r="133" spans="5:35" x14ac:dyDescent="0.25">
      <c r="E133" s="19">
        <v>47362</v>
      </c>
      <c r="F133"/>
      <c r="G133"/>
      <c r="K133" s="234" t="s">
        <v>495</v>
      </c>
      <c r="L133" s="235" t="s">
        <v>1639</v>
      </c>
      <c r="M133" s="35">
        <v>371</v>
      </c>
      <c r="N133">
        <f t="shared" ref="N133:N196" si="10">LEN(L133)</f>
        <v>17</v>
      </c>
      <c r="S133" s="16" t="str">
        <f t="shared" si="8"/>
        <v>DINU CRISTINA</v>
      </c>
      <c r="T133" s="12" t="s">
        <v>1045</v>
      </c>
      <c r="U133" s="12" t="s">
        <v>720</v>
      </c>
      <c r="V133" t="s">
        <v>1275</v>
      </c>
      <c r="W133" s="34" t="s">
        <v>462</v>
      </c>
      <c r="AC133">
        <v>1</v>
      </c>
      <c r="AD133" t="s">
        <v>2679</v>
      </c>
      <c r="AE133" s="223" t="s">
        <v>2671</v>
      </c>
      <c r="AF133" s="223" t="s">
        <v>2696</v>
      </c>
      <c r="AG133" s="34" t="s">
        <v>284</v>
      </c>
      <c r="AH133" s="257" t="s">
        <v>1459</v>
      </c>
      <c r="AI133" s="219">
        <v>137</v>
      </c>
    </row>
    <row r="134" spans="5:35" x14ac:dyDescent="0.25">
      <c r="E134" s="19">
        <v>47392</v>
      </c>
      <c r="F134"/>
      <c r="G134"/>
      <c r="K134" s="234" t="s">
        <v>2447</v>
      </c>
      <c r="L134" s="235" t="s">
        <v>2521</v>
      </c>
      <c r="M134" s="35">
        <v>473</v>
      </c>
      <c r="N134">
        <f t="shared" si="10"/>
        <v>15</v>
      </c>
      <c r="S134" s="16" t="str">
        <f t="shared" si="8"/>
        <v>DINU GHEORGHE</v>
      </c>
      <c r="T134" s="12" t="s">
        <v>1045</v>
      </c>
      <c r="U134" s="12" t="s">
        <v>721</v>
      </c>
      <c r="V134" t="s">
        <v>825</v>
      </c>
      <c r="W134" s="34" t="s">
        <v>451</v>
      </c>
      <c r="AC134">
        <v>1</v>
      </c>
      <c r="AD134" t="s">
        <v>2679</v>
      </c>
      <c r="AE134" s="223" t="s">
        <v>2671</v>
      </c>
      <c r="AF134" s="223" t="s">
        <v>2696</v>
      </c>
      <c r="AG134" s="34" t="s">
        <v>285</v>
      </c>
      <c r="AH134" s="257" t="s">
        <v>1653</v>
      </c>
      <c r="AI134" s="219">
        <v>138</v>
      </c>
    </row>
    <row r="135" spans="5:35" x14ac:dyDescent="0.25">
      <c r="E135" s="19">
        <v>47423</v>
      </c>
      <c r="F135"/>
      <c r="G135"/>
      <c r="K135" s="234" t="s">
        <v>318</v>
      </c>
      <c r="L135" s="235" t="s">
        <v>1442</v>
      </c>
      <c r="M135" s="35">
        <v>174</v>
      </c>
      <c r="N135">
        <f t="shared" si="10"/>
        <v>19</v>
      </c>
      <c r="S135" s="16" t="str">
        <f t="shared" si="8"/>
        <v>DINU ROXANA</v>
      </c>
      <c r="T135" s="12" t="s">
        <v>1934</v>
      </c>
      <c r="U135" s="12" t="s">
        <v>676</v>
      </c>
      <c r="V135" t="s">
        <v>671</v>
      </c>
      <c r="W135" s="34" t="s">
        <v>1919</v>
      </c>
      <c r="AC135">
        <v>1</v>
      </c>
      <c r="AD135" t="s">
        <v>2679</v>
      </c>
      <c r="AE135" s="223" t="s">
        <v>2671</v>
      </c>
      <c r="AF135" s="223" t="s">
        <v>2696</v>
      </c>
      <c r="AG135" s="34" t="s">
        <v>286</v>
      </c>
      <c r="AH135" s="257" t="s">
        <v>1654</v>
      </c>
      <c r="AI135" s="219">
        <v>139</v>
      </c>
    </row>
    <row r="136" spans="5:35" x14ac:dyDescent="0.25">
      <c r="E136" s="19">
        <v>47453</v>
      </c>
      <c r="F136"/>
      <c r="G136"/>
      <c r="K136" s="234" t="s">
        <v>505</v>
      </c>
      <c r="L136" s="236" t="s">
        <v>1443</v>
      </c>
      <c r="M136" s="34">
        <v>381</v>
      </c>
      <c r="N136">
        <f t="shared" si="10"/>
        <v>19</v>
      </c>
      <c r="S136" s="16" t="str">
        <f t="shared" si="8"/>
        <v>DINUICA DOINEL</v>
      </c>
      <c r="T136" s="12" t="s">
        <v>1046</v>
      </c>
      <c r="U136" s="12" t="s">
        <v>722</v>
      </c>
      <c r="V136" t="s">
        <v>686</v>
      </c>
      <c r="W136" s="34" t="s">
        <v>194</v>
      </c>
      <c r="AC136">
        <v>1</v>
      </c>
      <c r="AD136" t="s">
        <v>2679</v>
      </c>
      <c r="AE136" s="223" t="s">
        <v>2671</v>
      </c>
      <c r="AF136" s="223" t="s">
        <v>2696</v>
      </c>
      <c r="AG136" s="34" t="s">
        <v>287</v>
      </c>
      <c r="AH136" s="257" t="s">
        <v>1460</v>
      </c>
      <c r="AI136" s="219">
        <v>140</v>
      </c>
    </row>
    <row r="137" spans="5:35" x14ac:dyDescent="0.25">
      <c r="E137" s="19">
        <v>47484</v>
      </c>
      <c r="K137" s="234" t="s">
        <v>2606</v>
      </c>
      <c r="L137" s="236" t="s">
        <v>2607</v>
      </c>
      <c r="M137" s="34">
        <v>525</v>
      </c>
      <c r="N137">
        <f t="shared" si="10"/>
        <v>17</v>
      </c>
      <c r="S137" s="16" t="str">
        <f t="shared" si="8"/>
        <v>DOVAL ELENA</v>
      </c>
      <c r="T137" s="12" t="s">
        <v>1046</v>
      </c>
      <c r="U137" s="12" t="s">
        <v>723</v>
      </c>
      <c r="V137" t="s">
        <v>700</v>
      </c>
      <c r="W137" s="34" t="s">
        <v>441</v>
      </c>
      <c r="AC137">
        <v>1</v>
      </c>
      <c r="AD137" t="s">
        <v>2679</v>
      </c>
      <c r="AE137" s="223" t="s">
        <v>2671</v>
      </c>
      <c r="AF137" s="223" t="s">
        <v>2696</v>
      </c>
      <c r="AG137" s="34" t="s">
        <v>267</v>
      </c>
      <c r="AH137" s="257" t="s">
        <v>1461</v>
      </c>
      <c r="AI137" s="219">
        <v>119</v>
      </c>
    </row>
    <row r="138" spans="5:35" x14ac:dyDescent="0.25">
      <c r="E138" s="19">
        <v>47515</v>
      </c>
      <c r="K138" s="234" t="s">
        <v>183</v>
      </c>
      <c r="L138" s="235" t="s">
        <v>1444</v>
      </c>
      <c r="M138" s="35">
        <v>26</v>
      </c>
      <c r="N138">
        <f t="shared" si="10"/>
        <v>19</v>
      </c>
      <c r="S138" s="16" t="str">
        <f t="shared" si="8"/>
        <v>DRAGAN JENICA</v>
      </c>
      <c r="T138" s="12" t="s">
        <v>1047</v>
      </c>
      <c r="U138" s="12" t="s">
        <v>725</v>
      </c>
      <c r="V138" t="s">
        <v>1257</v>
      </c>
      <c r="W138" s="34" t="s">
        <v>206</v>
      </c>
      <c r="AC138">
        <v>1</v>
      </c>
      <c r="AD138" t="s">
        <v>2679</v>
      </c>
      <c r="AE138" s="223" t="s">
        <v>2671</v>
      </c>
      <c r="AF138" s="223" t="s">
        <v>2696</v>
      </c>
      <c r="AG138" s="34" t="s">
        <v>253</v>
      </c>
      <c r="AH138" s="257" t="s">
        <v>1465</v>
      </c>
      <c r="AI138" s="219">
        <v>102</v>
      </c>
    </row>
    <row r="139" spans="5:35" x14ac:dyDescent="0.25">
      <c r="E139" s="19">
        <v>47543</v>
      </c>
      <c r="K139" s="234" t="s">
        <v>2448</v>
      </c>
      <c r="L139" s="236" t="s">
        <v>2522</v>
      </c>
      <c r="M139" s="34">
        <v>294</v>
      </c>
      <c r="N139">
        <f t="shared" si="10"/>
        <v>17</v>
      </c>
      <c r="S139" s="16" t="str">
        <f t="shared" si="8"/>
        <v>DRAGOMIR CAMELIA CRISTINA</v>
      </c>
      <c r="T139" s="12" t="s">
        <v>1048</v>
      </c>
      <c r="U139" s="12" t="s">
        <v>666</v>
      </c>
      <c r="V139" t="s">
        <v>1352</v>
      </c>
      <c r="W139" s="34" t="s">
        <v>195</v>
      </c>
      <c r="AC139">
        <v>1</v>
      </c>
      <c r="AD139" t="s">
        <v>2679</v>
      </c>
      <c r="AE139" s="223" t="s">
        <v>2671</v>
      </c>
      <c r="AF139" s="223" t="s">
        <v>2696</v>
      </c>
      <c r="AG139" s="34" t="s">
        <v>259</v>
      </c>
      <c r="AH139" s="259" t="s">
        <v>1469</v>
      </c>
      <c r="AI139" s="219">
        <v>109</v>
      </c>
    </row>
    <row r="140" spans="5:35" x14ac:dyDescent="0.25">
      <c r="E140" s="19">
        <v>47574</v>
      </c>
      <c r="K140" s="234" t="s">
        <v>2449</v>
      </c>
      <c r="L140" s="235" t="s">
        <v>2523</v>
      </c>
      <c r="M140" s="35">
        <v>463</v>
      </c>
      <c r="N140">
        <f t="shared" si="10"/>
        <v>19</v>
      </c>
      <c r="S140" s="16" t="str">
        <f t="shared" si="8"/>
        <v>DRAGOMIR MARIANA CRISTINA</v>
      </c>
      <c r="T140" s="38" t="s">
        <v>1932</v>
      </c>
      <c r="U140" s="12" t="s">
        <v>806</v>
      </c>
      <c r="V140" t="s">
        <v>736</v>
      </c>
      <c r="W140" s="34" t="s">
        <v>1913</v>
      </c>
      <c r="AC140">
        <v>1</v>
      </c>
      <c r="AD140" t="s">
        <v>2679</v>
      </c>
      <c r="AE140" s="223" t="s">
        <v>2671</v>
      </c>
      <c r="AF140" s="223" t="s">
        <v>2696</v>
      </c>
      <c r="AG140" s="34" t="s">
        <v>268</v>
      </c>
      <c r="AH140" s="257" t="s">
        <v>1482</v>
      </c>
      <c r="AI140" s="219">
        <v>120</v>
      </c>
    </row>
    <row r="141" spans="5:35" x14ac:dyDescent="0.25">
      <c r="E141" s="19">
        <v>47604</v>
      </c>
      <c r="K141" s="234" t="s">
        <v>1915</v>
      </c>
      <c r="L141" s="235" t="s">
        <v>1641</v>
      </c>
      <c r="M141" s="35">
        <v>295</v>
      </c>
      <c r="N141">
        <f t="shared" si="10"/>
        <v>22</v>
      </c>
      <c r="S141" s="16" t="str">
        <f t="shared" si="8"/>
        <v>DRAGOMIR ROBERT GABRIEL</v>
      </c>
      <c r="T141" s="12" t="s">
        <v>1049</v>
      </c>
      <c r="U141" s="12" t="s">
        <v>716</v>
      </c>
      <c r="V141" t="s">
        <v>718</v>
      </c>
      <c r="W141" s="34" t="s">
        <v>284</v>
      </c>
      <c r="AC141">
        <v>1</v>
      </c>
      <c r="AD141" t="s">
        <v>2679</v>
      </c>
      <c r="AE141" s="223" t="s">
        <v>2671</v>
      </c>
      <c r="AF141" s="223" t="s">
        <v>2696</v>
      </c>
      <c r="AG141" s="34" t="s">
        <v>280</v>
      </c>
      <c r="AH141" s="257" t="s">
        <v>1665</v>
      </c>
      <c r="AI141" s="219">
        <v>132</v>
      </c>
    </row>
    <row r="142" spans="5:35" x14ac:dyDescent="0.25">
      <c r="E142" s="19">
        <v>47635</v>
      </c>
      <c r="K142" s="234" t="s">
        <v>514</v>
      </c>
      <c r="L142" s="235" t="s">
        <v>1640</v>
      </c>
      <c r="M142" s="35">
        <v>390</v>
      </c>
      <c r="N142">
        <f t="shared" si="10"/>
        <v>22</v>
      </c>
      <c r="S142" s="16" t="str">
        <f t="shared" si="8"/>
        <v>DRAGOMIROIU GHEORGHE</v>
      </c>
      <c r="T142" s="12" t="s">
        <v>1050</v>
      </c>
      <c r="U142" s="12" t="s">
        <v>1248</v>
      </c>
      <c r="V142" t="s">
        <v>846</v>
      </c>
      <c r="W142" s="34" t="s">
        <v>1917</v>
      </c>
      <c r="AC142">
        <v>1</v>
      </c>
      <c r="AD142" t="s">
        <v>2679</v>
      </c>
      <c r="AE142" s="223" t="s">
        <v>2671</v>
      </c>
      <c r="AF142" s="223" t="s">
        <v>2696</v>
      </c>
      <c r="AG142" s="34" t="s">
        <v>249</v>
      </c>
      <c r="AH142" s="257" t="s">
        <v>1666</v>
      </c>
      <c r="AI142" s="219">
        <v>97</v>
      </c>
    </row>
    <row r="143" spans="5:35" x14ac:dyDescent="0.25">
      <c r="E143" s="19">
        <v>47665</v>
      </c>
      <c r="K143" s="234" t="s">
        <v>541</v>
      </c>
      <c r="L143" s="235" t="s">
        <v>1642</v>
      </c>
      <c r="M143" s="35">
        <v>420</v>
      </c>
      <c r="N143">
        <f t="shared" si="10"/>
        <v>21</v>
      </c>
      <c r="S143" s="16" t="str">
        <f t="shared" si="8"/>
        <v>DRAGOMIROIU RODICA</v>
      </c>
      <c r="T143" s="12" t="s">
        <v>1051</v>
      </c>
      <c r="U143" s="12" t="s">
        <v>726</v>
      </c>
      <c r="V143" t="s">
        <v>737</v>
      </c>
      <c r="W143" s="34" t="s">
        <v>285</v>
      </c>
      <c r="AC143">
        <v>1</v>
      </c>
      <c r="AD143" t="s">
        <v>2679</v>
      </c>
      <c r="AE143" s="223" t="s">
        <v>2671</v>
      </c>
      <c r="AF143" s="223" t="s">
        <v>2696</v>
      </c>
      <c r="AG143" s="34" t="s">
        <v>288</v>
      </c>
      <c r="AH143" s="257" t="s">
        <v>1484</v>
      </c>
      <c r="AI143" s="219">
        <v>142</v>
      </c>
    </row>
    <row r="144" spans="5:35" x14ac:dyDescent="0.25">
      <c r="E144" s="19">
        <v>47696</v>
      </c>
      <c r="K144" s="234" t="s">
        <v>475</v>
      </c>
      <c r="L144" s="235" t="s">
        <v>1445</v>
      </c>
      <c r="M144" s="35">
        <v>350</v>
      </c>
      <c r="N144">
        <f t="shared" si="10"/>
        <v>26</v>
      </c>
      <c r="S144" s="16" t="str">
        <f t="shared" si="8"/>
        <v>DRAGUSIN ELENA</v>
      </c>
      <c r="T144" s="12" t="s">
        <v>1051</v>
      </c>
      <c r="U144" s="12" t="s">
        <v>727</v>
      </c>
      <c r="V144" t="s">
        <v>628</v>
      </c>
      <c r="W144" s="34" t="s">
        <v>286</v>
      </c>
      <c r="AC144">
        <v>1</v>
      </c>
      <c r="AD144" t="s">
        <v>2679</v>
      </c>
      <c r="AE144" s="223" t="s">
        <v>2671</v>
      </c>
      <c r="AF144" s="223" t="s">
        <v>2696</v>
      </c>
      <c r="AG144" s="34" t="s">
        <v>269</v>
      </c>
      <c r="AH144" s="257" t="s">
        <v>1672</v>
      </c>
      <c r="AI144" s="219">
        <v>121</v>
      </c>
    </row>
    <row r="145" spans="5:35" x14ac:dyDescent="0.25">
      <c r="E145" s="19">
        <v>47727</v>
      </c>
      <c r="K145" s="234" t="s">
        <v>283</v>
      </c>
      <c r="L145" s="235" t="s">
        <v>1446</v>
      </c>
      <c r="M145" s="35">
        <v>136</v>
      </c>
      <c r="N145">
        <f t="shared" si="10"/>
        <v>24</v>
      </c>
      <c r="S145" s="16" t="str">
        <f t="shared" si="8"/>
        <v>DRUMEA MIHNEA CLAUDIU</v>
      </c>
      <c r="T145" s="12" t="s">
        <v>1052</v>
      </c>
      <c r="U145" s="12" t="s">
        <v>728</v>
      </c>
      <c r="V145" t="s">
        <v>826</v>
      </c>
      <c r="W145" s="34" t="s">
        <v>454</v>
      </c>
      <c r="AC145">
        <v>1</v>
      </c>
      <c r="AD145" t="s">
        <v>2679</v>
      </c>
      <c r="AE145" s="223" t="s">
        <v>2671</v>
      </c>
      <c r="AF145" s="223" t="s">
        <v>2696</v>
      </c>
      <c r="AG145" s="34" t="s">
        <v>254</v>
      </c>
      <c r="AH145" s="257" t="s">
        <v>1488</v>
      </c>
      <c r="AI145" s="219">
        <v>103</v>
      </c>
    </row>
    <row r="146" spans="5:35" x14ac:dyDescent="0.25">
      <c r="E146" s="19">
        <v>47757</v>
      </c>
      <c r="K146" s="234" t="s">
        <v>173</v>
      </c>
      <c r="L146" s="235" t="s">
        <v>1447</v>
      </c>
      <c r="M146" s="35">
        <v>16</v>
      </c>
      <c r="N146">
        <f t="shared" si="10"/>
        <v>19</v>
      </c>
      <c r="S146" s="16" t="str">
        <f t="shared" si="8"/>
        <v>DUBSKY IRINA</v>
      </c>
      <c r="T146" s="12" t="s">
        <v>1053</v>
      </c>
      <c r="U146" s="12" t="s">
        <v>729</v>
      </c>
      <c r="V146" t="s">
        <v>674</v>
      </c>
      <c r="W146" s="34" t="s">
        <v>287</v>
      </c>
      <c r="AC146">
        <v>1</v>
      </c>
      <c r="AD146" t="s">
        <v>2679</v>
      </c>
      <c r="AE146" s="223" t="s">
        <v>2671</v>
      </c>
      <c r="AF146" s="223" t="s">
        <v>2696</v>
      </c>
      <c r="AG146" s="34" t="s">
        <v>245</v>
      </c>
      <c r="AH146" s="257" t="s">
        <v>1673</v>
      </c>
      <c r="AI146" s="219">
        <v>93</v>
      </c>
    </row>
    <row r="147" spans="5:35" x14ac:dyDescent="0.25">
      <c r="E147" s="19">
        <v>47788</v>
      </c>
      <c r="K147" s="234" t="s">
        <v>499</v>
      </c>
      <c r="L147" s="235" t="s">
        <v>1643</v>
      </c>
      <c r="M147" s="35">
        <v>375</v>
      </c>
      <c r="N147">
        <f t="shared" si="10"/>
        <v>19</v>
      </c>
      <c r="S147" s="16" t="str">
        <f t="shared" si="8"/>
        <v>DUDA EMILIA MARIA</v>
      </c>
      <c r="T147" s="12" t="s">
        <v>1054</v>
      </c>
      <c r="U147" s="12" t="s">
        <v>730</v>
      </c>
      <c r="V147" t="s">
        <v>680</v>
      </c>
      <c r="W147" s="34" t="s">
        <v>267</v>
      </c>
      <c r="AC147">
        <v>1</v>
      </c>
      <c r="AD147" t="s">
        <v>2679</v>
      </c>
      <c r="AE147" s="223" t="s">
        <v>2671</v>
      </c>
      <c r="AF147" s="223" t="s">
        <v>2696</v>
      </c>
      <c r="AG147" s="34" t="s">
        <v>270</v>
      </c>
      <c r="AH147" s="257" t="s">
        <v>1490</v>
      </c>
      <c r="AI147" s="219">
        <v>122</v>
      </c>
    </row>
    <row r="148" spans="5:35" x14ac:dyDescent="0.25">
      <c r="E148" s="19">
        <v>47818</v>
      </c>
      <c r="K148" s="234" t="s">
        <v>363</v>
      </c>
      <c r="L148" s="235" t="s">
        <v>1448</v>
      </c>
      <c r="M148" s="36">
        <v>223</v>
      </c>
      <c r="N148">
        <f t="shared" si="10"/>
        <v>18</v>
      </c>
      <c r="S148" s="16" t="str">
        <f t="shared" si="8"/>
        <v>DUDA GHEORGHE IORDAN IOSIF</v>
      </c>
      <c r="T148" s="12" t="s">
        <v>1054</v>
      </c>
      <c r="U148" s="12" t="s">
        <v>731</v>
      </c>
      <c r="V148" t="s">
        <v>1299</v>
      </c>
      <c r="W148" s="34" t="s">
        <v>328</v>
      </c>
      <c r="AC148">
        <v>1</v>
      </c>
      <c r="AD148" t="s">
        <v>2679</v>
      </c>
      <c r="AE148" s="223" t="s">
        <v>2671</v>
      </c>
      <c r="AF148" s="223" t="s">
        <v>2696</v>
      </c>
      <c r="AG148" s="34" t="s">
        <v>271</v>
      </c>
      <c r="AH148" s="257" t="s">
        <v>1495</v>
      </c>
      <c r="AI148" s="219">
        <v>123</v>
      </c>
    </row>
    <row r="149" spans="5:35" x14ac:dyDescent="0.25">
      <c r="E149" s="19">
        <v>47849</v>
      </c>
      <c r="F149" s="14"/>
      <c r="G149" s="5"/>
      <c r="K149" s="234" t="s">
        <v>404</v>
      </c>
      <c r="L149" s="235" t="s">
        <v>1644</v>
      </c>
      <c r="M149" s="35">
        <v>268</v>
      </c>
      <c r="N149">
        <f t="shared" si="10"/>
        <v>17</v>
      </c>
      <c r="S149" s="16" t="str">
        <f t="shared" si="8"/>
        <v>DUMBRAVESCU DAIANA GEORGIANA</v>
      </c>
      <c r="T149" s="12" t="s">
        <v>1055</v>
      </c>
      <c r="U149" s="12" t="s">
        <v>732</v>
      </c>
      <c r="V149" t="s">
        <v>1326</v>
      </c>
      <c r="W149" s="34" t="s">
        <v>516</v>
      </c>
      <c r="AC149">
        <v>1</v>
      </c>
      <c r="AD149" t="s">
        <v>2679</v>
      </c>
      <c r="AE149" s="223" t="s">
        <v>2671</v>
      </c>
      <c r="AF149" s="223" t="s">
        <v>2696</v>
      </c>
      <c r="AG149" s="34" t="s">
        <v>256</v>
      </c>
      <c r="AH149" s="257" t="s">
        <v>1691</v>
      </c>
      <c r="AI149" s="219">
        <v>105</v>
      </c>
    </row>
    <row r="150" spans="5:35" x14ac:dyDescent="0.25">
      <c r="E150" s="19">
        <v>47880</v>
      </c>
      <c r="F150" s="11"/>
      <c r="G150" s="9"/>
      <c r="K150" s="234" t="s">
        <v>374</v>
      </c>
      <c r="L150" s="235" t="s">
        <v>1645</v>
      </c>
      <c r="M150" s="35">
        <v>235</v>
      </c>
      <c r="N150">
        <f t="shared" si="10"/>
        <v>19</v>
      </c>
      <c r="S150" s="16" t="str">
        <f t="shared" si="8"/>
        <v>DUMITRASCU COSTIN</v>
      </c>
      <c r="T150" s="12" t="s">
        <v>620</v>
      </c>
      <c r="U150" s="12" t="s">
        <v>689</v>
      </c>
      <c r="V150" t="s">
        <v>1274</v>
      </c>
      <c r="W150" s="34" t="s">
        <v>235</v>
      </c>
      <c r="AC150">
        <v>1</v>
      </c>
      <c r="AD150" t="s">
        <v>2679</v>
      </c>
      <c r="AE150" s="223" t="s">
        <v>2671</v>
      </c>
      <c r="AF150" s="223" t="s">
        <v>2696</v>
      </c>
      <c r="AG150" s="34" t="s">
        <v>260</v>
      </c>
      <c r="AH150" s="257" t="s">
        <v>1702</v>
      </c>
      <c r="AI150" s="219">
        <v>110</v>
      </c>
    </row>
    <row r="151" spans="5:35" x14ac:dyDescent="0.25">
      <c r="E151" s="19">
        <v>47908</v>
      </c>
      <c r="F151" s="13"/>
      <c r="G151" s="9"/>
      <c r="K151" s="234" t="s">
        <v>174</v>
      </c>
      <c r="L151" s="235" t="s">
        <v>1646</v>
      </c>
      <c r="M151" s="35">
        <v>17</v>
      </c>
      <c r="N151">
        <f t="shared" si="10"/>
        <v>23</v>
      </c>
      <c r="S151" s="16" t="str">
        <f t="shared" si="8"/>
        <v>DUMITRESCU FLORICA</v>
      </c>
      <c r="T151" s="12" t="s">
        <v>620</v>
      </c>
      <c r="U151" s="12" t="s">
        <v>693</v>
      </c>
      <c r="V151" t="s">
        <v>1281</v>
      </c>
      <c r="W151" s="34" t="s">
        <v>502</v>
      </c>
      <c r="AC151">
        <v>1</v>
      </c>
      <c r="AD151" t="s">
        <v>2679</v>
      </c>
      <c r="AE151" s="223" t="s">
        <v>2671</v>
      </c>
      <c r="AF151" s="223" t="s">
        <v>2696</v>
      </c>
      <c r="AG151" s="34" t="s">
        <v>248</v>
      </c>
      <c r="AH151" s="259" t="s">
        <v>1508</v>
      </c>
      <c r="AI151" s="219">
        <v>96</v>
      </c>
    </row>
    <row r="152" spans="5:35" x14ac:dyDescent="0.25">
      <c r="E152" s="19">
        <v>47939</v>
      </c>
      <c r="F152" s="14"/>
      <c r="G152" s="5"/>
      <c r="K152" s="234" t="s">
        <v>380</v>
      </c>
      <c r="L152" s="235" t="s">
        <v>1449</v>
      </c>
      <c r="M152" s="35">
        <v>242</v>
      </c>
      <c r="N152">
        <f t="shared" si="10"/>
        <v>23</v>
      </c>
      <c r="S152" s="16" t="str">
        <f t="shared" si="8"/>
        <v>DUMITRESCU FLORIN</v>
      </c>
      <c r="T152" s="12" t="s">
        <v>620</v>
      </c>
      <c r="U152" s="12" t="s">
        <v>734</v>
      </c>
      <c r="V152" t="s">
        <v>637</v>
      </c>
      <c r="W152" s="34" t="s">
        <v>239</v>
      </c>
      <c r="AC152">
        <v>1</v>
      </c>
      <c r="AD152" t="s">
        <v>2679</v>
      </c>
      <c r="AE152" s="223" t="s">
        <v>2671</v>
      </c>
      <c r="AF152" s="223" t="s">
        <v>2696</v>
      </c>
      <c r="AG152" s="34" t="s">
        <v>258</v>
      </c>
      <c r="AH152" s="259" t="s">
        <v>1534</v>
      </c>
      <c r="AI152" s="219">
        <v>107</v>
      </c>
    </row>
    <row r="153" spans="5:35" x14ac:dyDescent="0.25">
      <c r="E153" s="19">
        <v>47969</v>
      </c>
      <c r="F153" s="11"/>
      <c r="G153" s="9"/>
      <c r="K153" s="234" t="s">
        <v>2450</v>
      </c>
      <c r="L153" s="235" t="s">
        <v>2524</v>
      </c>
      <c r="M153" s="35">
        <v>485</v>
      </c>
      <c r="N153">
        <f t="shared" si="10"/>
        <v>24</v>
      </c>
      <c r="S153" s="16" t="str">
        <f t="shared" si="8"/>
        <v>DUMITRU DAN</v>
      </c>
      <c r="T153" s="12" t="s">
        <v>1056</v>
      </c>
      <c r="U153" s="12" t="s">
        <v>735</v>
      </c>
      <c r="V153" t="s">
        <v>674</v>
      </c>
      <c r="W153" s="34" t="s">
        <v>382</v>
      </c>
      <c r="AC153">
        <v>1</v>
      </c>
      <c r="AD153" t="s">
        <v>2679</v>
      </c>
      <c r="AE153" s="223" t="s">
        <v>2671</v>
      </c>
      <c r="AF153" s="223" t="s">
        <v>2696</v>
      </c>
      <c r="AG153" s="34" t="s">
        <v>2484</v>
      </c>
      <c r="AH153" s="257" t="s">
        <v>2558</v>
      </c>
      <c r="AI153" s="219">
        <v>108</v>
      </c>
    </row>
    <row r="154" spans="5:35" x14ac:dyDescent="0.25">
      <c r="E154" s="19">
        <v>48000</v>
      </c>
      <c r="F154" s="13"/>
      <c r="G154" s="9"/>
      <c r="K154" s="234" t="s">
        <v>2451</v>
      </c>
      <c r="L154" s="235" t="s">
        <v>2525</v>
      </c>
      <c r="M154" s="35">
        <v>479</v>
      </c>
      <c r="N154">
        <f t="shared" si="10"/>
        <v>23</v>
      </c>
      <c r="S154" s="16" t="str">
        <f t="shared" si="8"/>
        <v>DUMITRU MARIN</v>
      </c>
      <c r="T154" s="12" t="s">
        <v>1056</v>
      </c>
      <c r="U154" s="12" t="s">
        <v>736</v>
      </c>
      <c r="V154" t="s">
        <v>1310</v>
      </c>
      <c r="W154" s="34" t="s">
        <v>253</v>
      </c>
      <c r="AC154">
        <v>1</v>
      </c>
      <c r="AD154" t="s">
        <v>2679</v>
      </c>
      <c r="AE154" s="223" t="s">
        <v>2671</v>
      </c>
      <c r="AF154" s="223" t="s">
        <v>2696</v>
      </c>
      <c r="AG154" s="34" t="s">
        <v>246</v>
      </c>
      <c r="AH154" s="257" t="s">
        <v>1730</v>
      </c>
      <c r="AI154" s="219">
        <v>94</v>
      </c>
    </row>
    <row r="155" spans="5:35" x14ac:dyDescent="0.25">
      <c r="E155" s="19">
        <v>48030</v>
      </c>
      <c r="F155" s="13"/>
      <c r="G155" s="9"/>
      <c r="K155" s="234" t="s">
        <v>381</v>
      </c>
      <c r="L155" s="235" t="s">
        <v>1450</v>
      </c>
      <c r="M155" s="35">
        <v>243</v>
      </c>
      <c r="N155">
        <f t="shared" si="10"/>
        <v>17</v>
      </c>
      <c r="S155" s="16" t="str">
        <f t="shared" si="8"/>
        <v>DUMITRU RALUCA ANA MARIA</v>
      </c>
      <c r="T155" s="12" t="s">
        <v>1057</v>
      </c>
      <c r="U155" s="12" t="s">
        <v>718</v>
      </c>
      <c r="V155" t="s">
        <v>625</v>
      </c>
      <c r="W155" s="34" t="s">
        <v>383</v>
      </c>
      <c r="AC155">
        <v>1</v>
      </c>
      <c r="AD155" t="s">
        <v>2679</v>
      </c>
      <c r="AE155" s="223" t="s">
        <v>2671</v>
      </c>
      <c r="AF155" s="223" t="s">
        <v>2696</v>
      </c>
      <c r="AG155" s="34" t="s">
        <v>274</v>
      </c>
      <c r="AH155" s="257" t="s">
        <v>1747</v>
      </c>
      <c r="AI155" s="219">
        <v>126</v>
      </c>
    </row>
    <row r="156" spans="5:35" x14ac:dyDescent="0.25">
      <c r="E156" s="19">
        <v>48061</v>
      </c>
      <c r="F156" s="13"/>
      <c r="G156" s="9"/>
      <c r="K156" s="234" t="s">
        <v>2452</v>
      </c>
      <c r="L156" s="235" t="s">
        <v>2526</v>
      </c>
      <c r="M156" s="35">
        <v>474</v>
      </c>
      <c r="N156">
        <f t="shared" si="10"/>
        <v>19</v>
      </c>
      <c r="S156" s="16" t="str">
        <f t="shared" si="8"/>
        <v>DUTA FLORICA</v>
      </c>
      <c r="T156" s="12" t="s">
        <v>1058</v>
      </c>
      <c r="U156" s="12" t="s">
        <v>737</v>
      </c>
      <c r="V156" t="s">
        <v>1279</v>
      </c>
      <c r="W156" s="34" t="s">
        <v>476</v>
      </c>
      <c r="AC156">
        <v>1</v>
      </c>
      <c r="AD156" t="s">
        <v>2679</v>
      </c>
      <c r="AE156" s="223" t="s">
        <v>2671</v>
      </c>
      <c r="AF156" s="223" t="s">
        <v>2696</v>
      </c>
      <c r="AG156" s="262" t="s">
        <v>275</v>
      </c>
      <c r="AH156" s="257" t="s">
        <v>1552</v>
      </c>
      <c r="AI156" s="219">
        <v>127</v>
      </c>
    </row>
    <row r="157" spans="5:35" x14ac:dyDescent="0.25">
      <c r="E157" s="19">
        <v>48092</v>
      </c>
      <c r="F157" s="13"/>
      <c r="G157" s="9"/>
      <c r="K157" s="234" t="s">
        <v>297</v>
      </c>
      <c r="L157" s="235" t="s">
        <v>1647</v>
      </c>
      <c r="M157" s="35">
        <v>151</v>
      </c>
      <c r="N157">
        <f t="shared" si="10"/>
        <v>20</v>
      </c>
      <c r="S157" s="16" t="str">
        <f t="shared" si="8"/>
        <v>DUTU TIBERIU</v>
      </c>
      <c r="T157" s="12" t="s">
        <v>1059</v>
      </c>
      <c r="U157" s="12" t="s">
        <v>628</v>
      </c>
      <c r="V157" t="s">
        <v>1284</v>
      </c>
      <c r="W157" s="34" t="s">
        <v>176</v>
      </c>
      <c r="AC157">
        <v>1</v>
      </c>
      <c r="AD157" t="s">
        <v>2679</v>
      </c>
      <c r="AE157" s="223" t="s">
        <v>2671</v>
      </c>
      <c r="AF157" s="223" t="s">
        <v>2696</v>
      </c>
      <c r="AG157" s="262" t="s">
        <v>276</v>
      </c>
      <c r="AH157" s="257" t="s">
        <v>1761</v>
      </c>
      <c r="AI157" s="219">
        <v>128</v>
      </c>
    </row>
    <row r="158" spans="5:35" x14ac:dyDescent="0.25">
      <c r="E158" s="19">
        <v>48122</v>
      </c>
      <c r="F158" s="8"/>
      <c r="G158" s="9"/>
      <c r="K158" s="234" t="s">
        <v>175</v>
      </c>
      <c r="L158" s="235" t="s">
        <v>1451</v>
      </c>
      <c r="M158" s="35">
        <v>18</v>
      </c>
      <c r="N158">
        <f t="shared" si="10"/>
        <v>17</v>
      </c>
      <c r="S158" s="16" t="str">
        <f t="shared" si="8"/>
        <v>ELEFTERIE LIANA</v>
      </c>
      <c r="T158" s="12" t="s">
        <v>1060</v>
      </c>
      <c r="U158" s="12" t="s">
        <v>674</v>
      </c>
      <c r="V158" t="s">
        <v>1311</v>
      </c>
      <c r="W158" s="34" t="s">
        <v>259</v>
      </c>
      <c r="AC158">
        <v>1</v>
      </c>
      <c r="AD158" t="s">
        <v>2679</v>
      </c>
      <c r="AE158" s="223" t="s">
        <v>2671</v>
      </c>
      <c r="AF158" s="223" t="s">
        <v>2696</v>
      </c>
      <c r="AG158" s="258" t="s">
        <v>291</v>
      </c>
      <c r="AH158" s="257" t="s">
        <v>1565</v>
      </c>
      <c r="AI158" s="219">
        <v>145</v>
      </c>
    </row>
    <row r="159" spans="5:35" x14ac:dyDescent="0.25">
      <c r="E159" s="19">
        <v>48153</v>
      </c>
      <c r="F159" s="13"/>
      <c r="G159" s="9"/>
      <c r="K159" s="234" t="s">
        <v>515</v>
      </c>
      <c r="L159" s="235" t="s">
        <v>1452</v>
      </c>
      <c r="M159" s="35">
        <v>391</v>
      </c>
      <c r="N159">
        <f t="shared" si="10"/>
        <v>18</v>
      </c>
      <c r="S159" s="16" t="str">
        <f t="shared" si="8"/>
        <v>ENE ALEXANDRINA CARMEN</v>
      </c>
      <c r="T159" s="12" t="s">
        <v>1061</v>
      </c>
      <c r="U159" s="12" t="s">
        <v>680</v>
      </c>
      <c r="V159" t="s">
        <v>673</v>
      </c>
      <c r="W159" s="34" t="s">
        <v>463</v>
      </c>
      <c r="AC159">
        <v>1</v>
      </c>
      <c r="AD159" t="s">
        <v>2679</v>
      </c>
      <c r="AE159" s="223" t="s">
        <v>2671</v>
      </c>
      <c r="AF159" s="223" t="s">
        <v>2696</v>
      </c>
      <c r="AG159" s="258" t="s">
        <v>303</v>
      </c>
      <c r="AH159" s="257" t="s">
        <v>1786</v>
      </c>
      <c r="AI159" s="219">
        <v>158</v>
      </c>
    </row>
    <row r="160" spans="5:35" x14ac:dyDescent="0.25">
      <c r="E160" s="19">
        <v>48183</v>
      </c>
      <c r="F160" s="13"/>
      <c r="G160" s="9"/>
      <c r="K160" s="234" t="s">
        <v>506</v>
      </c>
      <c r="L160" s="235" t="s">
        <v>1453</v>
      </c>
      <c r="M160" s="35">
        <v>382</v>
      </c>
      <c r="N160">
        <f t="shared" si="10"/>
        <v>21</v>
      </c>
      <c r="S160" s="16" t="str">
        <f t="shared" si="8"/>
        <v>EPURE MANUELA</v>
      </c>
      <c r="T160" s="12" t="s">
        <v>1061</v>
      </c>
      <c r="U160" s="12" t="s">
        <v>738</v>
      </c>
      <c r="V160" t="s">
        <v>605</v>
      </c>
      <c r="W160" s="34" t="s">
        <v>477</v>
      </c>
      <c r="AC160">
        <v>1</v>
      </c>
      <c r="AD160" t="s">
        <v>2679</v>
      </c>
      <c r="AE160" s="223" t="s">
        <v>2671</v>
      </c>
      <c r="AF160" s="223" t="s">
        <v>2696</v>
      </c>
      <c r="AG160" s="258" t="s">
        <v>277</v>
      </c>
      <c r="AH160" s="257" t="s">
        <v>1566</v>
      </c>
      <c r="AI160" s="219">
        <v>129</v>
      </c>
    </row>
    <row r="161" spans="5:35" x14ac:dyDescent="0.25">
      <c r="E161" s="19">
        <v>48214</v>
      </c>
      <c r="F161" s="13"/>
      <c r="G161" s="9"/>
      <c r="K161" s="234" t="s">
        <v>342</v>
      </c>
      <c r="L161" s="235" t="s">
        <v>1648</v>
      </c>
      <c r="M161" s="35">
        <v>199</v>
      </c>
      <c r="N161">
        <f t="shared" si="10"/>
        <v>21</v>
      </c>
      <c r="S161" s="16" t="str">
        <f t="shared" si="8"/>
        <v>FAINISI FLORIN</v>
      </c>
      <c r="T161" s="12" t="s">
        <v>1062</v>
      </c>
      <c r="U161" s="12" t="s">
        <v>739</v>
      </c>
      <c r="V161" t="s">
        <v>916</v>
      </c>
      <c r="W161" s="34" t="s">
        <v>196</v>
      </c>
      <c r="AC161">
        <v>1</v>
      </c>
      <c r="AD161" t="s">
        <v>2679</v>
      </c>
      <c r="AE161" s="223" t="s">
        <v>2671</v>
      </c>
      <c r="AF161" s="223" t="s">
        <v>2696</v>
      </c>
      <c r="AG161" s="258" t="s">
        <v>278</v>
      </c>
      <c r="AH161" s="257" t="s">
        <v>1788</v>
      </c>
      <c r="AI161" s="219">
        <v>130</v>
      </c>
    </row>
    <row r="162" spans="5:35" x14ac:dyDescent="0.25">
      <c r="E162" s="19">
        <v>48245</v>
      </c>
      <c r="K162" s="234" t="s">
        <v>244</v>
      </c>
      <c r="L162" s="235" t="s">
        <v>1454</v>
      </c>
      <c r="M162" s="35">
        <v>92</v>
      </c>
      <c r="N162">
        <f t="shared" si="10"/>
        <v>18</v>
      </c>
      <c r="S162" s="16" t="str">
        <f t="shared" si="8"/>
        <v>FIRICA CAMELIA</v>
      </c>
      <c r="T162" s="12" t="s">
        <v>1063</v>
      </c>
      <c r="U162" s="12" t="s">
        <v>740</v>
      </c>
      <c r="V162" t="s">
        <v>1275</v>
      </c>
      <c r="W162" s="34" t="s">
        <v>478</v>
      </c>
      <c r="AC162">
        <v>1</v>
      </c>
      <c r="AD162" t="s">
        <v>2679</v>
      </c>
      <c r="AE162" s="223" t="s">
        <v>2671</v>
      </c>
      <c r="AF162" s="223" t="s">
        <v>2696</v>
      </c>
      <c r="AG162" s="258" t="s">
        <v>292</v>
      </c>
      <c r="AH162" s="257" t="s">
        <v>1567</v>
      </c>
      <c r="AI162" s="219">
        <v>146</v>
      </c>
    </row>
    <row r="163" spans="5:35" x14ac:dyDescent="0.25">
      <c r="E163" s="19">
        <v>48274</v>
      </c>
      <c r="K163" s="234" t="s">
        <v>187</v>
      </c>
      <c r="L163" s="236" t="s">
        <v>1455</v>
      </c>
      <c r="M163" s="34">
        <v>30</v>
      </c>
      <c r="N163">
        <f t="shared" si="10"/>
        <v>19</v>
      </c>
      <c r="S163" s="16" t="str">
        <f t="shared" si="8"/>
        <v>FIRICA MANUEL CRISTIAN</v>
      </c>
      <c r="T163" s="12" t="s">
        <v>1064</v>
      </c>
      <c r="U163" s="12" t="s">
        <v>741</v>
      </c>
      <c r="V163" t="s">
        <v>599</v>
      </c>
      <c r="W163" s="34" t="s">
        <v>551</v>
      </c>
      <c r="AC163">
        <v>1</v>
      </c>
      <c r="AD163" t="s">
        <v>2679</v>
      </c>
      <c r="AE163" s="223" t="s">
        <v>2671</v>
      </c>
      <c r="AF163" s="223" t="s">
        <v>2696</v>
      </c>
      <c r="AG163" s="258" t="s">
        <v>304</v>
      </c>
      <c r="AH163" s="257" t="s">
        <v>1571</v>
      </c>
      <c r="AI163" s="263">
        <v>159</v>
      </c>
    </row>
    <row r="164" spans="5:35" x14ac:dyDescent="0.25">
      <c r="E164" s="19">
        <v>48305</v>
      </c>
      <c r="K164" s="234" t="s">
        <v>462</v>
      </c>
      <c r="L164" s="235" t="s">
        <v>1456</v>
      </c>
      <c r="M164" s="35">
        <v>336</v>
      </c>
      <c r="N164">
        <f t="shared" si="10"/>
        <v>20</v>
      </c>
      <c r="S164" s="16" t="str">
        <f t="shared" si="8"/>
        <v>FLAMANZEANU  ION</v>
      </c>
      <c r="T164" s="12" t="s">
        <v>1065</v>
      </c>
      <c r="U164" s="12" t="s">
        <v>742</v>
      </c>
      <c r="V164" t="s">
        <v>707</v>
      </c>
      <c r="W164" s="34" t="s">
        <v>329</v>
      </c>
      <c r="AC164">
        <v>1</v>
      </c>
      <c r="AD164" t="s">
        <v>2679</v>
      </c>
      <c r="AE164" s="223" t="s">
        <v>2671</v>
      </c>
      <c r="AF164" s="223" t="s">
        <v>2696</v>
      </c>
      <c r="AG164" s="34" t="s">
        <v>279</v>
      </c>
      <c r="AH164" s="257" t="s">
        <v>1798</v>
      </c>
      <c r="AI164" s="219">
        <v>131</v>
      </c>
    </row>
    <row r="165" spans="5:35" x14ac:dyDescent="0.25">
      <c r="E165" s="19">
        <v>48335</v>
      </c>
      <c r="K165" s="234" t="s">
        <v>451</v>
      </c>
      <c r="L165" s="235" t="s">
        <v>1649</v>
      </c>
      <c r="M165" s="35">
        <v>323</v>
      </c>
      <c r="N165">
        <f t="shared" si="10"/>
        <v>19</v>
      </c>
      <c r="S165" s="16" t="str">
        <f t="shared" si="8"/>
        <v>FLOREA BUJOREL</v>
      </c>
      <c r="T165" s="12" t="s">
        <v>1066</v>
      </c>
      <c r="U165" s="12" t="s">
        <v>743</v>
      </c>
      <c r="V165" t="s">
        <v>931</v>
      </c>
      <c r="W165" s="34" t="s">
        <v>384</v>
      </c>
      <c r="AC165">
        <v>1</v>
      </c>
      <c r="AD165" t="s">
        <v>2680</v>
      </c>
      <c r="AE165" s="223" t="s">
        <v>2671</v>
      </c>
      <c r="AF165" s="223" t="s">
        <v>2697</v>
      </c>
      <c r="AG165" s="34" t="s">
        <v>540</v>
      </c>
      <c r="AH165" s="257" t="s">
        <v>1588</v>
      </c>
      <c r="AI165" s="219">
        <v>419</v>
      </c>
    </row>
    <row r="166" spans="5:35" x14ac:dyDescent="0.25">
      <c r="E166" s="19">
        <v>48366</v>
      </c>
      <c r="K166" s="234" t="s">
        <v>1919</v>
      </c>
      <c r="L166" s="235" t="s">
        <v>1949</v>
      </c>
      <c r="M166" s="35">
        <v>444</v>
      </c>
      <c r="N166">
        <f t="shared" si="10"/>
        <v>22</v>
      </c>
      <c r="S166" s="16" t="str">
        <f t="shared" si="8"/>
        <v>FLOREA NADIA MIRELA</v>
      </c>
      <c r="T166" s="12" t="s">
        <v>1067</v>
      </c>
      <c r="U166" s="12" t="s">
        <v>663</v>
      </c>
      <c r="V166" t="s">
        <v>613</v>
      </c>
      <c r="W166" s="34" t="s">
        <v>405</v>
      </c>
      <c r="AC166">
        <v>1</v>
      </c>
      <c r="AD166" t="s">
        <v>2680</v>
      </c>
      <c r="AE166" s="223" t="s">
        <v>2671</v>
      </c>
      <c r="AF166" s="223" t="s">
        <v>2697</v>
      </c>
      <c r="AG166" s="34" t="s">
        <v>538</v>
      </c>
      <c r="AH166" s="257" t="s">
        <v>1606</v>
      </c>
      <c r="AI166" s="219">
        <v>417</v>
      </c>
    </row>
    <row r="167" spans="5:35" x14ac:dyDescent="0.25">
      <c r="E167" s="19">
        <v>48396</v>
      </c>
      <c r="K167" s="234" t="s">
        <v>194</v>
      </c>
      <c r="L167" s="235" t="s">
        <v>1457</v>
      </c>
      <c r="M167" s="35">
        <v>37</v>
      </c>
      <c r="N167">
        <f t="shared" si="10"/>
        <v>19</v>
      </c>
      <c r="S167" s="16" t="str">
        <f t="shared" si="8"/>
        <v>FLORESCU BUJOR</v>
      </c>
      <c r="T167" s="12" t="s">
        <v>1068</v>
      </c>
      <c r="U167" s="12" t="s">
        <v>620</v>
      </c>
      <c r="V167" t="s">
        <v>691</v>
      </c>
      <c r="W167" s="34" t="s">
        <v>517</v>
      </c>
      <c r="AC167">
        <v>1</v>
      </c>
      <c r="AD167" t="s">
        <v>2680</v>
      </c>
      <c r="AE167" s="223" t="s">
        <v>2671</v>
      </c>
      <c r="AF167" s="223" t="s">
        <v>2697</v>
      </c>
      <c r="AG167" s="34" t="s">
        <v>539</v>
      </c>
      <c r="AH167" s="259" t="s">
        <v>1607</v>
      </c>
      <c r="AI167" s="219">
        <v>418</v>
      </c>
    </row>
    <row r="168" spans="5:35" x14ac:dyDescent="0.25">
      <c r="E168" s="19">
        <v>48427</v>
      </c>
      <c r="K168" s="234" t="s">
        <v>441</v>
      </c>
      <c r="L168" s="235" t="s">
        <v>1650</v>
      </c>
      <c r="M168" s="35">
        <v>312</v>
      </c>
      <c r="N168">
        <f t="shared" si="10"/>
        <v>18</v>
      </c>
      <c r="S168" s="16" t="str">
        <f t="shared" si="8"/>
        <v>FLORESCU CRISTINA IOANA</v>
      </c>
      <c r="T168" s="12" t="s">
        <v>1068</v>
      </c>
      <c r="U168" s="12" t="s">
        <v>741</v>
      </c>
      <c r="V168" t="s">
        <v>1327</v>
      </c>
      <c r="W168" s="34" t="s">
        <v>518</v>
      </c>
      <c r="AC168">
        <v>1</v>
      </c>
      <c r="AD168" t="s">
        <v>2680</v>
      </c>
      <c r="AE168" s="223" t="s">
        <v>2671</v>
      </c>
      <c r="AF168" s="223" t="s">
        <v>2697</v>
      </c>
      <c r="AG168" s="34" t="s">
        <v>541</v>
      </c>
      <c r="AH168" s="257" t="s">
        <v>1642</v>
      </c>
      <c r="AI168" s="219">
        <v>420</v>
      </c>
    </row>
    <row r="169" spans="5:35" x14ac:dyDescent="0.25">
      <c r="E169" s="19">
        <v>48458</v>
      </c>
      <c r="K169" s="234" t="s">
        <v>2453</v>
      </c>
      <c r="L169" s="236" t="s">
        <v>2527</v>
      </c>
      <c r="M169" s="34">
        <v>337</v>
      </c>
      <c r="N169">
        <f t="shared" si="10"/>
        <v>20</v>
      </c>
      <c r="S169" s="16" t="str">
        <f t="shared" si="8"/>
        <v>FRANGA MARIANA</v>
      </c>
      <c r="T169" s="12" t="s">
        <v>1068</v>
      </c>
      <c r="U169" s="12" t="s">
        <v>744</v>
      </c>
      <c r="V169" t="s">
        <v>665</v>
      </c>
      <c r="W169" s="34" t="s">
        <v>225</v>
      </c>
      <c r="AC169">
        <v>1</v>
      </c>
      <c r="AD169" t="s">
        <v>2680</v>
      </c>
      <c r="AE169" s="223" t="s">
        <v>2671</v>
      </c>
      <c r="AF169" s="223" t="s">
        <v>2697</v>
      </c>
      <c r="AG169" s="34" t="s">
        <v>543</v>
      </c>
      <c r="AH169" s="257" t="s">
        <v>1710</v>
      </c>
      <c r="AI169" s="219">
        <v>422</v>
      </c>
    </row>
    <row r="170" spans="5:35" x14ac:dyDescent="0.25">
      <c r="E170" s="19">
        <v>48488</v>
      </c>
      <c r="K170" s="234" t="s">
        <v>206</v>
      </c>
      <c r="L170" s="235" t="s">
        <v>1651</v>
      </c>
      <c r="M170" s="35">
        <v>50</v>
      </c>
      <c r="N170">
        <f t="shared" si="10"/>
        <v>22</v>
      </c>
      <c r="S170" s="16" t="str">
        <f t="shared" si="8"/>
        <v>FRASINEANU DRAGOS</v>
      </c>
      <c r="T170" s="12" t="s">
        <v>597</v>
      </c>
      <c r="U170" s="12" t="s">
        <v>718</v>
      </c>
      <c r="V170" t="s">
        <v>1276</v>
      </c>
      <c r="W170" s="34" t="s">
        <v>519</v>
      </c>
      <c r="AC170">
        <v>1</v>
      </c>
      <c r="AD170" t="s">
        <v>2680</v>
      </c>
      <c r="AE170" s="223" t="s">
        <v>2671</v>
      </c>
      <c r="AF170" s="223" t="s">
        <v>2697</v>
      </c>
      <c r="AG170" s="34" t="s">
        <v>537</v>
      </c>
      <c r="AH170" s="257" t="s">
        <v>1525</v>
      </c>
      <c r="AI170" s="219">
        <v>416</v>
      </c>
    </row>
    <row r="171" spans="5:35" x14ac:dyDescent="0.25">
      <c r="E171" s="19">
        <v>48519</v>
      </c>
      <c r="K171" s="234" t="s">
        <v>2608</v>
      </c>
      <c r="L171" s="235" t="s">
        <v>2609</v>
      </c>
      <c r="M171" s="35">
        <v>523</v>
      </c>
      <c r="N171">
        <f t="shared" si="10"/>
        <v>20</v>
      </c>
      <c r="S171" s="16" t="str">
        <f t="shared" si="8"/>
        <v>FRITZSCH RALUCA MARILENA</v>
      </c>
      <c r="T171" s="12" t="s">
        <v>1069</v>
      </c>
      <c r="U171" s="12" t="s">
        <v>745</v>
      </c>
      <c r="V171" t="s">
        <v>633</v>
      </c>
      <c r="W171" s="34" t="s">
        <v>319</v>
      </c>
      <c r="AC171">
        <v>1</v>
      </c>
      <c r="AD171" t="s">
        <v>2680</v>
      </c>
      <c r="AE171" s="223" t="s">
        <v>2671</v>
      </c>
      <c r="AF171" s="223" t="s">
        <v>2697</v>
      </c>
      <c r="AG171" s="258" t="s">
        <v>544</v>
      </c>
      <c r="AH171" s="257" t="s">
        <v>1771</v>
      </c>
      <c r="AI171" s="219">
        <v>423</v>
      </c>
    </row>
    <row r="172" spans="5:35" x14ac:dyDescent="0.25">
      <c r="E172" s="19">
        <v>48549</v>
      </c>
      <c r="K172" s="234" t="s">
        <v>195</v>
      </c>
      <c r="L172" s="235" t="s">
        <v>1458</v>
      </c>
      <c r="M172" s="35">
        <v>38</v>
      </c>
      <c r="N172">
        <f t="shared" si="10"/>
        <v>22</v>
      </c>
      <c r="S172" s="16" t="str">
        <f t="shared" si="8"/>
        <v>GADAU LIANA</v>
      </c>
      <c r="T172" s="12" t="s">
        <v>1070</v>
      </c>
      <c r="U172" s="12" t="s">
        <v>746</v>
      </c>
      <c r="V172" t="s">
        <v>894</v>
      </c>
      <c r="W172" s="34" t="s">
        <v>371</v>
      </c>
      <c r="AC172">
        <v>1</v>
      </c>
      <c r="AD172" t="s">
        <v>2680</v>
      </c>
      <c r="AE172" s="223" t="s">
        <v>2671</v>
      </c>
      <c r="AF172" s="223" t="s">
        <v>2697</v>
      </c>
      <c r="AG172" s="34" t="s">
        <v>536</v>
      </c>
      <c r="AH172" s="257" t="s">
        <v>1797</v>
      </c>
      <c r="AI172" s="219">
        <v>415</v>
      </c>
    </row>
    <row r="173" spans="5:35" x14ac:dyDescent="0.25">
      <c r="E173" s="19">
        <v>48580</v>
      </c>
      <c r="K173" s="234" t="s">
        <v>1913</v>
      </c>
      <c r="L173" s="235" t="s">
        <v>1703</v>
      </c>
      <c r="M173" s="35">
        <v>133</v>
      </c>
      <c r="N173">
        <f t="shared" si="10"/>
        <v>23</v>
      </c>
      <c r="S173" s="16" t="str">
        <f t="shared" si="8"/>
        <v>GADIANU SORIN MIRCEA</v>
      </c>
      <c r="T173" s="12" t="s">
        <v>1071</v>
      </c>
      <c r="U173" s="12" t="s">
        <v>667</v>
      </c>
      <c r="V173" t="s">
        <v>1353</v>
      </c>
      <c r="W173" s="34" t="s">
        <v>207</v>
      </c>
      <c r="AC173">
        <v>1</v>
      </c>
      <c r="AD173" t="s">
        <v>2685</v>
      </c>
      <c r="AE173" s="223" t="s">
        <v>2671</v>
      </c>
      <c r="AF173" s="223" t="s">
        <v>2698</v>
      </c>
      <c r="AG173" s="34" t="s">
        <v>510</v>
      </c>
      <c r="AH173" s="257" t="s">
        <v>1400</v>
      </c>
      <c r="AI173" s="219">
        <v>386</v>
      </c>
    </row>
    <row r="174" spans="5:35" x14ac:dyDescent="0.25">
      <c r="E174" s="19">
        <v>48611</v>
      </c>
      <c r="K174" s="234" t="s">
        <v>284</v>
      </c>
      <c r="L174" s="235" t="s">
        <v>1459</v>
      </c>
      <c r="M174" s="35">
        <v>137</v>
      </c>
      <c r="N174">
        <f t="shared" si="10"/>
        <v>17</v>
      </c>
      <c r="S174" s="16" t="str">
        <f t="shared" si="8"/>
        <v>GAF DEAC ION</v>
      </c>
      <c r="T174" s="12" t="s">
        <v>1072</v>
      </c>
      <c r="U174" s="12" t="s">
        <v>747</v>
      </c>
      <c r="V174" t="s">
        <v>785</v>
      </c>
      <c r="W174" s="34" t="s">
        <v>532</v>
      </c>
      <c r="AC174">
        <v>1</v>
      </c>
      <c r="AD174" t="s">
        <v>2685</v>
      </c>
      <c r="AE174" s="223" t="s">
        <v>2671</v>
      </c>
      <c r="AF174" s="223" t="s">
        <v>2698</v>
      </c>
      <c r="AG174" s="34" t="s">
        <v>504</v>
      </c>
      <c r="AH174" s="257" t="s">
        <v>1416</v>
      </c>
      <c r="AI174" s="219">
        <v>380</v>
      </c>
    </row>
    <row r="175" spans="5:35" x14ac:dyDescent="0.25">
      <c r="E175" s="19">
        <v>48639</v>
      </c>
      <c r="K175" s="234" t="s">
        <v>2454</v>
      </c>
      <c r="L175" s="235" t="s">
        <v>2528</v>
      </c>
      <c r="M175" s="35">
        <v>3</v>
      </c>
      <c r="N175">
        <f t="shared" si="10"/>
        <v>17</v>
      </c>
      <c r="S175" s="16" t="str">
        <f t="shared" ref="S175:S238" si="11">K177</f>
        <v>GARDAN DANIEL ADRIAN</v>
      </c>
      <c r="T175" s="1" t="s">
        <v>1073</v>
      </c>
      <c r="U175" s="37" t="s">
        <v>748</v>
      </c>
      <c r="V175" t="s">
        <v>676</v>
      </c>
      <c r="W175" s="34" t="s">
        <v>593</v>
      </c>
      <c r="AC175">
        <v>1</v>
      </c>
      <c r="AD175" t="s">
        <v>2685</v>
      </c>
      <c r="AE175" s="223" t="s">
        <v>2671</v>
      </c>
      <c r="AF175" s="223" t="s">
        <v>2698</v>
      </c>
      <c r="AG175" s="34" t="s">
        <v>513</v>
      </c>
      <c r="AH175" s="257" t="s">
        <v>1620</v>
      </c>
      <c r="AI175" s="219">
        <v>389</v>
      </c>
    </row>
    <row r="176" spans="5:35" x14ac:dyDescent="0.25">
      <c r="E176" s="19">
        <v>48670</v>
      </c>
      <c r="K176" s="234" t="s">
        <v>1917</v>
      </c>
      <c r="L176" s="235" t="s">
        <v>1652</v>
      </c>
      <c r="M176" s="35">
        <v>39</v>
      </c>
      <c r="N176">
        <f t="shared" si="10"/>
        <v>13</v>
      </c>
      <c r="S176" s="16" t="str">
        <f t="shared" si="11"/>
        <v>GARDAN IULIANA PETRONELA</v>
      </c>
      <c r="T176" s="12" t="s">
        <v>1074</v>
      </c>
      <c r="U176" s="12" t="s">
        <v>632</v>
      </c>
      <c r="V176" t="s">
        <v>1312</v>
      </c>
      <c r="W176" s="34" t="s">
        <v>268</v>
      </c>
      <c r="AC176">
        <v>1</v>
      </c>
      <c r="AD176" t="s">
        <v>2685</v>
      </c>
      <c r="AE176" s="223" t="s">
        <v>2671</v>
      </c>
      <c r="AF176" s="223" t="s">
        <v>2698</v>
      </c>
      <c r="AG176" s="34" t="s">
        <v>531</v>
      </c>
      <c r="AH176" s="257" t="s">
        <v>1634</v>
      </c>
      <c r="AI176" s="219">
        <v>410</v>
      </c>
    </row>
    <row r="177" spans="5:35" x14ac:dyDescent="0.25">
      <c r="E177" s="19">
        <v>48700</v>
      </c>
      <c r="K177" s="234" t="s">
        <v>285</v>
      </c>
      <c r="L177" s="235" t="s">
        <v>1653</v>
      </c>
      <c r="M177" s="35">
        <v>138</v>
      </c>
      <c r="N177">
        <f t="shared" si="10"/>
        <v>19</v>
      </c>
      <c r="S177" s="16" t="str">
        <f t="shared" si="11"/>
        <v>GAVRILA NICOLETA LAURA</v>
      </c>
      <c r="T177" s="12" t="s">
        <v>1075</v>
      </c>
      <c r="U177" s="12" t="s">
        <v>639</v>
      </c>
      <c r="V177" t="s">
        <v>606</v>
      </c>
      <c r="W177" s="34" t="s">
        <v>394</v>
      </c>
      <c r="AC177">
        <v>1</v>
      </c>
      <c r="AD177" t="s">
        <v>2685</v>
      </c>
      <c r="AE177" s="223" t="s">
        <v>2671</v>
      </c>
      <c r="AF177" s="223" t="s">
        <v>2698</v>
      </c>
      <c r="AG177" s="34" t="s">
        <v>505</v>
      </c>
      <c r="AH177" s="259" t="s">
        <v>1443</v>
      </c>
      <c r="AI177" s="219">
        <v>381</v>
      </c>
    </row>
    <row r="178" spans="5:35" x14ac:dyDescent="0.25">
      <c r="E178" s="19">
        <v>48731</v>
      </c>
      <c r="K178" s="234" t="s">
        <v>286</v>
      </c>
      <c r="L178" s="235" t="s">
        <v>1654</v>
      </c>
      <c r="M178" s="35">
        <v>139</v>
      </c>
      <c r="N178">
        <f t="shared" si="10"/>
        <v>20</v>
      </c>
      <c r="S178" s="16" t="str">
        <f t="shared" si="11"/>
        <v>GEAMANU MARINELA</v>
      </c>
      <c r="T178" s="12" t="s">
        <v>1076</v>
      </c>
      <c r="U178" s="12" t="s">
        <v>632</v>
      </c>
      <c r="V178" t="s">
        <v>1297</v>
      </c>
      <c r="W178" s="34" t="s">
        <v>445</v>
      </c>
      <c r="AC178">
        <v>1</v>
      </c>
      <c r="AD178" t="s">
        <v>2685</v>
      </c>
      <c r="AE178" s="223" t="s">
        <v>2671</v>
      </c>
      <c r="AF178" s="223" t="s">
        <v>2698</v>
      </c>
      <c r="AG178" s="34" t="s">
        <v>517</v>
      </c>
      <c r="AH178" s="257" t="s">
        <v>1474</v>
      </c>
      <c r="AI178" s="219">
        <v>393</v>
      </c>
    </row>
    <row r="179" spans="5:35" x14ac:dyDescent="0.25">
      <c r="E179" s="19">
        <v>48761</v>
      </c>
      <c r="K179" s="234" t="s">
        <v>454</v>
      </c>
      <c r="L179" s="235" t="s">
        <v>1655</v>
      </c>
      <c r="M179" s="34">
        <v>326</v>
      </c>
      <c r="N179">
        <f t="shared" si="10"/>
        <v>22</v>
      </c>
      <c r="S179" s="16" t="str">
        <f t="shared" si="11"/>
        <v>GEORGESCU FLOAREA</v>
      </c>
      <c r="T179" s="12" t="s">
        <v>1077</v>
      </c>
      <c r="U179" s="12" t="s">
        <v>749</v>
      </c>
      <c r="V179" t="s">
        <v>741</v>
      </c>
      <c r="W179" s="34" t="s">
        <v>280</v>
      </c>
      <c r="AC179">
        <v>1</v>
      </c>
      <c r="AD179" t="s">
        <v>2685</v>
      </c>
      <c r="AE179" s="223" t="s">
        <v>2671</v>
      </c>
      <c r="AF179" s="223" t="s">
        <v>2698</v>
      </c>
      <c r="AG179" s="34" t="s">
        <v>518</v>
      </c>
      <c r="AH179" s="257" t="s">
        <v>1475</v>
      </c>
      <c r="AI179" s="219">
        <v>394</v>
      </c>
    </row>
    <row r="180" spans="5:35" x14ac:dyDescent="0.25">
      <c r="E180" s="19">
        <v>48792</v>
      </c>
      <c r="K180" s="234" t="s">
        <v>287</v>
      </c>
      <c r="L180" s="235" t="s">
        <v>1460</v>
      </c>
      <c r="M180" s="35">
        <v>140</v>
      </c>
      <c r="N180">
        <f t="shared" si="10"/>
        <v>22</v>
      </c>
      <c r="S180" s="16" t="str">
        <f t="shared" si="11"/>
        <v>GEORGESCU HORIA IOAN</v>
      </c>
      <c r="T180" s="12" t="s">
        <v>1077</v>
      </c>
      <c r="U180" s="12" t="s">
        <v>750</v>
      </c>
      <c r="V180" t="s">
        <v>1313</v>
      </c>
      <c r="W180" s="34" t="s">
        <v>249</v>
      </c>
      <c r="AC180">
        <v>1</v>
      </c>
      <c r="AD180" t="s">
        <v>2685</v>
      </c>
      <c r="AE180" s="223" t="s">
        <v>2671</v>
      </c>
      <c r="AF180" s="223" t="s">
        <v>2698</v>
      </c>
      <c r="AG180" s="34" t="s">
        <v>532</v>
      </c>
      <c r="AH180" s="257" t="s">
        <v>1663</v>
      </c>
      <c r="AI180" s="219">
        <v>411</v>
      </c>
    </row>
    <row r="181" spans="5:35" x14ac:dyDescent="0.25">
      <c r="E181" s="19">
        <v>48823</v>
      </c>
      <c r="K181" s="234" t="s">
        <v>267</v>
      </c>
      <c r="L181" s="235" t="s">
        <v>1461</v>
      </c>
      <c r="M181" s="35">
        <v>119</v>
      </c>
      <c r="N181">
        <f t="shared" si="10"/>
        <v>23</v>
      </c>
      <c r="S181" s="16" t="str">
        <f t="shared" si="11"/>
        <v>GEORGESCU MATEI</v>
      </c>
      <c r="T181" s="12" t="s">
        <v>1078</v>
      </c>
      <c r="U181" s="12" t="s">
        <v>751</v>
      </c>
      <c r="V181" t="s">
        <v>656</v>
      </c>
      <c r="W181" s="34" t="s">
        <v>177</v>
      </c>
      <c r="AC181">
        <v>1</v>
      </c>
      <c r="AD181" t="s">
        <v>2685</v>
      </c>
      <c r="AE181" s="223" t="s">
        <v>2671</v>
      </c>
      <c r="AF181" s="223" t="s">
        <v>2698</v>
      </c>
      <c r="AG181" s="34" t="s">
        <v>507</v>
      </c>
      <c r="AH181" s="257" t="s">
        <v>1674</v>
      </c>
      <c r="AI181" s="219">
        <v>383</v>
      </c>
    </row>
    <row r="182" spans="5:35" x14ac:dyDescent="0.25">
      <c r="E182" s="19">
        <v>48853</v>
      </c>
      <c r="K182" s="234" t="s">
        <v>2455</v>
      </c>
      <c r="L182" s="235" t="s">
        <v>2529</v>
      </c>
      <c r="M182" s="35">
        <v>489</v>
      </c>
      <c r="N182">
        <f t="shared" si="10"/>
        <v>21</v>
      </c>
      <c r="S182" s="16" t="str">
        <f t="shared" si="11"/>
        <v>GHENCEA LUCIA FLAVIA</v>
      </c>
      <c r="T182" s="12" t="s">
        <v>1079</v>
      </c>
      <c r="U182" s="12" t="s">
        <v>662</v>
      </c>
      <c r="V182" t="s">
        <v>743</v>
      </c>
      <c r="W182" s="34" t="s">
        <v>288</v>
      </c>
      <c r="AC182">
        <v>1</v>
      </c>
      <c r="AD182" t="s">
        <v>2685</v>
      </c>
      <c r="AE182" s="223" t="s">
        <v>2671</v>
      </c>
      <c r="AF182" s="223" t="s">
        <v>2698</v>
      </c>
      <c r="AG182" s="34" t="s">
        <v>520</v>
      </c>
      <c r="AH182" s="257" t="s">
        <v>1494</v>
      </c>
      <c r="AI182" s="219">
        <v>396</v>
      </c>
    </row>
    <row r="183" spans="5:35" x14ac:dyDescent="0.25">
      <c r="E183" s="19">
        <v>48884</v>
      </c>
      <c r="K183" s="234" t="s">
        <v>328</v>
      </c>
      <c r="L183" s="235" t="s">
        <v>1462</v>
      </c>
      <c r="M183" s="35">
        <v>184</v>
      </c>
      <c r="N183">
        <f t="shared" si="10"/>
        <v>21</v>
      </c>
      <c r="S183" s="16" t="str">
        <f t="shared" si="11"/>
        <v>GHEORGHE DANIEL</v>
      </c>
      <c r="T183" s="12" t="s">
        <v>1080</v>
      </c>
      <c r="U183" s="12" t="s">
        <v>648</v>
      </c>
      <c r="V183" t="s">
        <v>712</v>
      </c>
      <c r="W183" s="34" t="s">
        <v>197</v>
      </c>
      <c r="AC183">
        <v>1</v>
      </c>
      <c r="AD183" t="s">
        <v>2685</v>
      </c>
      <c r="AE183" s="223" t="s">
        <v>2671</v>
      </c>
      <c r="AF183" s="223" t="s">
        <v>2698</v>
      </c>
      <c r="AG183" s="34" t="s">
        <v>522</v>
      </c>
      <c r="AH183" s="257" t="s">
        <v>1503</v>
      </c>
      <c r="AI183" s="219">
        <v>398</v>
      </c>
    </row>
    <row r="184" spans="5:35" x14ac:dyDescent="0.25">
      <c r="E184" s="19">
        <v>48914</v>
      </c>
      <c r="K184" s="234" t="s">
        <v>516</v>
      </c>
      <c r="L184" s="235" t="s">
        <v>1656</v>
      </c>
      <c r="M184" s="35">
        <v>392</v>
      </c>
      <c r="N184">
        <f t="shared" si="10"/>
        <v>19</v>
      </c>
      <c r="S184" s="16" t="str">
        <f t="shared" si="11"/>
        <v>GHEORGHE DUMITRU</v>
      </c>
      <c r="T184" s="12" t="s">
        <v>1081</v>
      </c>
      <c r="U184" s="12" t="s">
        <v>752</v>
      </c>
      <c r="V184" t="s">
        <v>1345</v>
      </c>
      <c r="W184" s="34" t="s">
        <v>479</v>
      </c>
      <c r="AC184">
        <v>1</v>
      </c>
      <c r="AD184" t="s">
        <v>2685</v>
      </c>
      <c r="AE184" s="223" t="s">
        <v>2671</v>
      </c>
      <c r="AF184" s="223" t="s">
        <v>2698</v>
      </c>
      <c r="AG184" s="34" t="s">
        <v>508</v>
      </c>
      <c r="AH184" s="257" t="s">
        <v>1523</v>
      </c>
      <c r="AI184" s="219">
        <v>384</v>
      </c>
    </row>
    <row r="185" spans="5:35" x14ac:dyDescent="0.25">
      <c r="E185" s="19">
        <v>48945</v>
      </c>
      <c r="K185" s="234" t="s">
        <v>235</v>
      </c>
      <c r="L185" s="235" t="s">
        <v>1463</v>
      </c>
      <c r="M185" s="35">
        <v>80</v>
      </c>
      <c r="N185">
        <f t="shared" si="10"/>
        <v>20</v>
      </c>
      <c r="S185" s="16" t="str">
        <f t="shared" si="11"/>
        <v>GHEORGHE GEORGETA IOANA</v>
      </c>
      <c r="T185" s="12" t="s">
        <v>803</v>
      </c>
      <c r="U185" s="12" t="s">
        <v>754</v>
      </c>
      <c r="V185" t="s">
        <v>1256</v>
      </c>
      <c r="W185" s="34" t="s">
        <v>450</v>
      </c>
      <c r="AC185">
        <v>1</v>
      </c>
      <c r="AD185" t="s">
        <v>2685</v>
      </c>
      <c r="AE185" s="223" t="s">
        <v>2671</v>
      </c>
      <c r="AF185" s="223" t="s">
        <v>2698</v>
      </c>
      <c r="AG185" s="34" t="s">
        <v>500</v>
      </c>
      <c r="AH185" s="257" t="s">
        <v>1532</v>
      </c>
      <c r="AI185" s="219">
        <v>376</v>
      </c>
    </row>
    <row r="186" spans="5:35" x14ac:dyDescent="0.25">
      <c r="E186" s="19">
        <v>48976</v>
      </c>
      <c r="K186" s="234" t="s">
        <v>502</v>
      </c>
      <c r="L186" s="235" t="s">
        <v>1464</v>
      </c>
      <c r="M186" s="35">
        <v>378</v>
      </c>
      <c r="N186">
        <f t="shared" si="10"/>
        <v>22</v>
      </c>
      <c r="S186" s="16" t="str">
        <f t="shared" si="11"/>
        <v>GHERASIM CATALIN MARIUS</v>
      </c>
      <c r="T186" s="12" t="s">
        <v>803</v>
      </c>
      <c r="U186" s="12" t="s">
        <v>755</v>
      </c>
      <c r="V186" t="s">
        <v>807</v>
      </c>
      <c r="W186" s="34" t="s">
        <v>437</v>
      </c>
      <c r="AC186">
        <v>1</v>
      </c>
      <c r="AD186" t="s">
        <v>2685</v>
      </c>
      <c r="AE186" s="223" t="s">
        <v>2671</v>
      </c>
      <c r="AF186" s="223" t="s">
        <v>2698</v>
      </c>
      <c r="AG186" s="34" t="s">
        <v>509</v>
      </c>
      <c r="AH186" s="257" t="s">
        <v>1535</v>
      </c>
      <c r="AI186" s="219">
        <v>385</v>
      </c>
    </row>
    <row r="187" spans="5:35" x14ac:dyDescent="0.25">
      <c r="E187" s="19">
        <v>49004</v>
      </c>
      <c r="K187" s="234" t="s">
        <v>239</v>
      </c>
      <c r="L187" s="235" t="s">
        <v>1657</v>
      </c>
      <c r="M187" s="35">
        <v>86</v>
      </c>
      <c r="N187">
        <f t="shared" si="10"/>
        <v>22</v>
      </c>
      <c r="S187" s="16" t="str">
        <f t="shared" si="11"/>
        <v>GHERASIM CONSTANTIN CEZAR</v>
      </c>
      <c r="T187" s="12" t="s">
        <v>803</v>
      </c>
      <c r="U187" s="12" t="s">
        <v>637</v>
      </c>
      <c r="V187" t="s">
        <v>1354</v>
      </c>
      <c r="W187" s="34" t="s">
        <v>184</v>
      </c>
      <c r="AC187">
        <v>1</v>
      </c>
      <c r="AD187" t="s">
        <v>2685</v>
      </c>
      <c r="AE187" s="223" t="s">
        <v>2671</v>
      </c>
      <c r="AF187" s="223" t="s">
        <v>2698</v>
      </c>
      <c r="AG187" s="34" t="s">
        <v>527</v>
      </c>
      <c r="AH187" s="257" t="s">
        <v>1751</v>
      </c>
      <c r="AI187" s="219">
        <v>404</v>
      </c>
    </row>
    <row r="188" spans="5:35" x14ac:dyDescent="0.25">
      <c r="E188" s="19">
        <v>49035</v>
      </c>
      <c r="K188" s="234" t="s">
        <v>2456</v>
      </c>
      <c r="L188" s="235" t="s">
        <v>2530</v>
      </c>
      <c r="M188" s="35">
        <v>502</v>
      </c>
      <c r="N188">
        <f t="shared" si="10"/>
        <v>22</v>
      </c>
      <c r="S188" s="16" t="str">
        <f t="shared" si="11"/>
        <v>GHERASIM ZENOVIC</v>
      </c>
      <c r="T188" s="12" t="s">
        <v>1082</v>
      </c>
      <c r="U188" s="12" t="s">
        <v>756</v>
      </c>
      <c r="V188" t="s">
        <v>1355</v>
      </c>
      <c r="W188" s="34" t="s">
        <v>208</v>
      </c>
      <c r="AC188">
        <v>1</v>
      </c>
      <c r="AD188" t="s">
        <v>2685</v>
      </c>
      <c r="AE188" s="223" t="s">
        <v>2671</v>
      </c>
      <c r="AF188" s="223" t="s">
        <v>2698</v>
      </c>
      <c r="AG188" s="262" t="s">
        <v>1914</v>
      </c>
      <c r="AH188" s="257" t="s">
        <v>1556</v>
      </c>
      <c r="AI188" s="219">
        <v>405</v>
      </c>
    </row>
    <row r="189" spans="5:35" x14ac:dyDescent="0.25">
      <c r="E189" s="19">
        <v>49065</v>
      </c>
      <c r="K189" s="234" t="s">
        <v>382</v>
      </c>
      <c r="L189" s="235" t="s">
        <v>1658</v>
      </c>
      <c r="M189" s="35">
        <v>244</v>
      </c>
      <c r="N189">
        <f t="shared" si="10"/>
        <v>25</v>
      </c>
      <c r="S189" s="16" t="str">
        <f t="shared" si="11"/>
        <v>GHICA MANUELA</v>
      </c>
      <c r="T189" s="12" t="s">
        <v>1083</v>
      </c>
      <c r="U189" s="12" t="s">
        <v>757</v>
      </c>
      <c r="V189" t="s">
        <v>663</v>
      </c>
      <c r="W189" s="34" t="s">
        <v>269</v>
      </c>
      <c r="AC189">
        <v>1</v>
      </c>
      <c r="AD189" t="s">
        <v>2685</v>
      </c>
      <c r="AE189" s="223" t="s">
        <v>2671</v>
      </c>
      <c r="AF189" s="223" t="s">
        <v>2698</v>
      </c>
      <c r="AG189" s="258" t="s">
        <v>501</v>
      </c>
      <c r="AH189" s="257" t="s">
        <v>1780</v>
      </c>
      <c r="AI189" s="219">
        <v>377</v>
      </c>
    </row>
    <row r="190" spans="5:35" x14ac:dyDescent="0.25">
      <c r="E190" s="19">
        <v>49096</v>
      </c>
      <c r="K190" s="234" t="s">
        <v>253</v>
      </c>
      <c r="L190" s="235" t="s">
        <v>1465</v>
      </c>
      <c r="M190" s="35">
        <v>102</v>
      </c>
      <c r="N190">
        <f t="shared" si="10"/>
        <v>22</v>
      </c>
      <c r="S190" s="16" t="str">
        <f t="shared" si="11"/>
        <v>GHIDIRMIC BOGDAN</v>
      </c>
      <c r="T190" s="12" t="s">
        <v>1084</v>
      </c>
      <c r="U190" s="12" t="s">
        <v>705</v>
      </c>
      <c r="V190" t="s">
        <v>677</v>
      </c>
      <c r="W190" s="34" t="s">
        <v>376</v>
      </c>
      <c r="AC190">
        <v>1</v>
      </c>
      <c r="AD190" t="s">
        <v>2685</v>
      </c>
      <c r="AE190" s="223" t="s">
        <v>2671</v>
      </c>
      <c r="AF190" s="223" t="s">
        <v>2698</v>
      </c>
      <c r="AG190" s="258" t="s">
        <v>529</v>
      </c>
      <c r="AH190" s="257" t="s">
        <v>1781</v>
      </c>
      <c r="AI190" s="219">
        <v>407</v>
      </c>
    </row>
    <row r="191" spans="5:35" x14ac:dyDescent="0.25">
      <c r="E191" s="19">
        <v>49126</v>
      </c>
      <c r="K191" s="234" t="s">
        <v>383</v>
      </c>
      <c r="L191" s="236" t="s">
        <v>1466</v>
      </c>
      <c r="M191" s="34">
        <v>245</v>
      </c>
      <c r="N191">
        <f t="shared" si="10"/>
        <v>19</v>
      </c>
      <c r="S191" s="16" t="str">
        <f t="shared" si="11"/>
        <v>GHINEA CARMEN</v>
      </c>
      <c r="T191" s="12" t="s">
        <v>1085</v>
      </c>
      <c r="U191" s="12" t="s">
        <v>760</v>
      </c>
      <c r="V191" t="s">
        <v>620</v>
      </c>
      <c r="W191" s="34" t="s">
        <v>254</v>
      </c>
      <c r="AC191">
        <v>1</v>
      </c>
      <c r="AD191" t="s">
        <v>2685</v>
      </c>
      <c r="AE191" s="223" t="s">
        <v>2670</v>
      </c>
      <c r="AF191" s="223" t="s">
        <v>2699</v>
      </c>
      <c r="AG191" s="34" t="s">
        <v>511</v>
      </c>
      <c r="AH191" s="257" t="s">
        <v>1401</v>
      </c>
      <c r="AI191" s="219">
        <v>387</v>
      </c>
    </row>
    <row r="192" spans="5:35" x14ac:dyDescent="0.25">
      <c r="E192" s="19">
        <v>49157</v>
      </c>
      <c r="K192" s="234" t="s">
        <v>476</v>
      </c>
      <c r="L192" s="235" t="s">
        <v>1467</v>
      </c>
      <c r="M192" s="35">
        <v>351</v>
      </c>
      <c r="N192">
        <f t="shared" si="10"/>
        <v>22</v>
      </c>
      <c r="S192" s="16" t="str">
        <f t="shared" si="11"/>
        <v>GHIORGHITA EUGEN</v>
      </c>
      <c r="T192" s="12" t="s">
        <v>1085</v>
      </c>
      <c r="U192" s="12" t="s">
        <v>761</v>
      </c>
      <c r="V192" t="s">
        <v>741</v>
      </c>
      <c r="W192" s="34" t="s">
        <v>255</v>
      </c>
      <c r="AC192">
        <v>1</v>
      </c>
      <c r="AD192" t="s">
        <v>2685</v>
      </c>
      <c r="AE192" s="223" t="s">
        <v>2670</v>
      </c>
      <c r="AF192" s="223" t="s">
        <v>2699</v>
      </c>
      <c r="AG192" s="34" t="s">
        <v>499</v>
      </c>
      <c r="AH192" s="257" t="s">
        <v>1643</v>
      </c>
      <c r="AI192" s="219">
        <v>375</v>
      </c>
    </row>
    <row r="193" spans="5:35" x14ac:dyDescent="0.25">
      <c r="E193" s="19">
        <v>49188</v>
      </c>
      <c r="K193" s="234" t="s">
        <v>176</v>
      </c>
      <c r="L193" s="236" t="s">
        <v>1468</v>
      </c>
      <c r="M193" s="34">
        <v>19</v>
      </c>
      <c r="N193">
        <f t="shared" si="10"/>
        <v>18</v>
      </c>
      <c r="S193" s="16" t="str">
        <f t="shared" si="11"/>
        <v>GHITA EMIL</v>
      </c>
      <c r="T193" s="12" t="s">
        <v>1085</v>
      </c>
      <c r="U193" s="12" t="s">
        <v>763</v>
      </c>
      <c r="V193" t="s">
        <v>744</v>
      </c>
      <c r="W193" s="34" t="s">
        <v>245</v>
      </c>
      <c r="AC193">
        <v>1</v>
      </c>
      <c r="AD193" t="s">
        <v>2685</v>
      </c>
      <c r="AE193" s="223" t="s">
        <v>2670</v>
      </c>
      <c r="AF193" s="223" t="s">
        <v>2699</v>
      </c>
      <c r="AG193" s="34" t="s">
        <v>515</v>
      </c>
      <c r="AH193" s="257" t="s">
        <v>1452</v>
      </c>
      <c r="AI193" s="219">
        <v>391</v>
      </c>
    </row>
    <row r="194" spans="5:35" x14ac:dyDescent="0.25">
      <c r="E194" s="19">
        <v>49218</v>
      </c>
      <c r="K194" s="234" t="s">
        <v>259</v>
      </c>
      <c r="L194" s="236" t="s">
        <v>1469</v>
      </c>
      <c r="M194" s="34">
        <v>109</v>
      </c>
      <c r="N194">
        <f t="shared" si="10"/>
        <v>22</v>
      </c>
      <c r="S194" s="16" t="str">
        <f t="shared" si="11"/>
        <v>GHITA MIRELA CLAUDIA</v>
      </c>
      <c r="T194" s="12" t="s">
        <v>1085</v>
      </c>
      <c r="U194" s="12" t="s">
        <v>764</v>
      </c>
      <c r="V194" t="s">
        <v>667</v>
      </c>
      <c r="W194" s="34" t="s">
        <v>270</v>
      </c>
      <c r="AC194">
        <v>1</v>
      </c>
      <c r="AD194" t="s">
        <v>2685</v>
      </c>
      <c r="AE194" s="223" t="s">
        <v>2670</v>
      </c>
      <c r="AF194" s="223" t="s">
        <v>2699</v>
      </c>
      <c r="AG194" s="34" t="s">
        <v>506</v>
      </c>
      <c r="AH194" s="257" t="s">
        <v>1453</v>
      </c>
      <c r="AI194" s="219">
        <v>382</v>
      </c>
    </row>
    <row r="195" spans="5:35" x14ac:dyDescent="0.25">
      <c r="E195" s="19">
        <v>49249</v>
      </c>
      <c r="K195" s="234" t="s">
        <v>463</v>
      </c>
      <c r="L195" s="235" t="s">
        <v>1470</v>
      </c>
      <c r="M195" s="35">
        <v>338</v>
      </c>
      <c r="N195">
        <f t="shared" si="10"/>
        <v>16</v>
      </c>
      <c r="S195" s="16" t="str">
        <f t="shared" si="11"/>
        <v>GODEANU TEODOR NARCIS</v>
      </c>
      <c r="T195" s="12" t="s">
        <v>1086</v>
      </c>
      <c r="U195" s="12" t="s">
        <v>676</v>
      </c>
      <c r="V195" t="s">
        <v>625</v>
      </c>
      <c r="W195" s="34" t="s">
        <v>431</v>
      </c>
      <c r="AC195">
        <v>1</v>
      </c>
      <c r="AD195" t="s">
        <v>2685</v>
      </c>
      <c r="AE195" s="223" t="s">
        <v>2670</v>
      </c>
      <c r="AF195" s="223" t="s">
        <v>2699</v>
      </c>
      <c r="AG195" s="34" t="s">
        <v>516</v>
      </c>
      <c r="AH195" s="257" t="s">
        <v>1656</v>
      </c>
      <c r="AI195" s="219">
        <v>392</v>
      </c>
    </row>
    <row r="196" spans="5:35" x14ac:dyDescent="0.25">
      <c r="E196" s="19">
        <v>49279</v>
      </c>
      <c r="K196" s="234" t="s">
        <v>477</v>
      </c>
      <c r="L196" s="235" t="s">
        <v>1659</v>
      </c>
      <c r="M196" s="35">
        <v>352</v>
      </c>
      <c r="N196">
        <f t="shared" si="10"/>
        <v>18</v>
      </c>
      <c r="S196" s="16" t="str">
        <f t="shared" si="11"/>
        <v>GOGA VIGARU ROXANA PETRUTA</v>
      </c>
      <c r="T196" s="12" t="s">
        <v>1935</v>
      </c>
      <c r="U196" s="12" t="s">
        <v>773</v>
      </c>
      <c r="V196" t="s">
        <v>673</v>
      </c>
      <c r="W196" s="34" t="s">
        <v>1920</v>
      </c>
      <c r="AC196">
        <v>1</v>
      </c>
      <c r="AD196" t="s">
        <v>2685</v>
      </c>
      <c r="AE196" s="223" t="s">
        <v>2670</v>
      </c>
      <c r="AF196" s="223" t="s">
        <v>2699</v>
      </c>
      <c r="AG196" s="34" t="s">
        <v>521</v>
      </c>
      <c r="AH196" s="257" t="s">
        <v>1685</v>
      </c>
      <c r="AI196" s="219">
        <v>397</v>
      </c>
    </row>
    <row r="197" spans="5:35" x14ac:dyDescent="0.25">
      <c r="E197" s="19">
        <v>49310</v>
      </c>
      <c r="K197" s="234" t="s">
        <v>196</v>
      </c>
      <c r="L197" s="235" t="s">
        <v>1660</v>
      </c>
      <c r="M197" s="35">
        <v>40</v>
      </c>
      <c r="N197">
        <f t="shared" ref="N197:N260" si="12">LEN(L197)</f>
        <v>19</v>
      </c>
      <c r="S197" s="16" t="str">
        <f t="shared" si="11"/>
        <v>GONTA IULIA</v>
      </c>
      <c r="T197" s="12" t="s">
        <v>1087</v>
      </c>
      <c r="U197" s="12" t="s">
        <v>765</v>
      </c>
      <c r="V197" t="s">
        <v>786</v>
      </c>
      <c r="W197" s="34" t="s">
        <v>507</v>
      </c>
      <c r="AC197">
        <v>1</v>
      </c>
      <c r="AD197" t="s">
        <v>2685</v>
      </c>
      <c r="AE197" s="223" t="s">
        <v>2670</v>
      </c>
      <c r="AF197" s="223" t="s">
        <v>2699</v>
      </c>
      <c r="AG197" s="34" t="s">
        <v>524</v>
      </c>
      <c r="AH197" s="259" t="s">
        <v>1705</v>
      </c>
      <c r="AI197" s="219">
        <v>400</v>
      </c>
    </row>
    <row r="198" spans="5:35" x14ac:dyDescent="0.25">
      <c r="E198" s="19">
        <v>49341</v>
      </c>
      <c r="K198" s="234" t="s">
        <v>478</v>
      </c>
      <c r="L198" s="235" t="s">
        <v>1661</v>
      </c>
      <c r="M198" s="35">
        <v>353</v>
      </c>
      <c r="N198">
        <f t="shared" si="12"/>
        <v>17</v>
      </c>
      <c r="S198" s="16" t="str">
        <f t="shared" si="11"/>
        <v>GORAN LAURA OANA</v>
      </c>
      <c r="T198" s="12" t="s">
        <v>1088</v>
      </c>
      <c r="U198" s="12" t="s">
        <v>766</v>
      </c>
      <c r="V198" t="s">
        <v>676</v>
      </c>
      <c r="W198" s="34" t="s">
        <v>542</v>
      </c>
      <c r="AC198">
        <v>1</v>
      </c>
      <c r="AD198" t="s">
        <v>2685</v>
      </c>
      <c r="AE198" s="223" t="s">
        <v>2670</v>
      </c>
      <c r="AF198" s="223" t="s">
        <v>2699</v>
      </c>
      <c r="AG198" s="34" t="s">
        <v>2475</v>
      </c>
      <c r="AH198" s="257" t="s">
        <v>2549</v>
      </c>
      <c r="AI198" s="219">
        <v>518</v>
      </c>
    </row>
    <row r="199" spans="5:35" x14ac:dyDescent="0.25">
      <c r="E199" s="19">
        <v>49369</v>
      </c>
      <c r="K199" s="234" t="s">
        <v>551</v>
      </c>
      <c r="L199" s="236" t="s">
        <v>1471</v>
      </c>
      <c r="M199" s="34">
        <v>438</v>
      </c>
      <c r="N199">
        <f t="shared" si="12"/>
        <v>17</v>
      </c>
      <c r="S199" s="16" t="str">
        <f t="shared" si="11"/>
        <v>GRADINARU STELIAN</v>
      </c>
      <c r="T199" s="12" t="s">
        <v>1089</v>
      </c>
      <c r="U199" s="12" t="s">
        <v>767</v>
      </c>
      <c r="V199" t="s">
        <v>711</v>
      </c>
      <c r="W199" s="34" t="s">
        <v>226</v>
      </c>
      <c r="AC199">
        <v>1</v>
      </c>
      <c r="AD199" t="s">
        <v>2685</v>
      </c>
      <c r="AE199" s="223" t="s">
        <v>2670</v>
      </c>
      <c r="AF199" s="223" t="s">
        <v>2699</v>
      </c>
      <c r="AG199" s="34" t="s">
        <v>525</v>
      </c>
      <c r="AH199" s="259" t="s">
        <v>1713</v>
      </c>
      <c r="AI199" s="219">
        <v>401</v>
      </c>
    </row>
    <row r="200" spans="5:35" x14ac:dyDescent="0.25">
      <c r="E200" s="19">
        <v>49400</v>
      </c>
      <c r="K200" s="234" t="s">
        <v>329</v>
      </c>
      <c r="L200" s="235" t="s">
        <v>1662</v>
      </c>
      <c r="M200" s="35">
        <v>185</v>
      </c>
      <c r="N200">
        <f t="shared" si="12"/>
        <v>17</v>
      </c>
      <c r="S200" s="16" t="str">
        <f t="shared" si="11"/>
        <v>GRAUR DANIELA</v>
      </c>
      <c r="T200" s="12" t="s">
        <v>1090</v>
      </c>
      <c r="U200" s="12" t="s">
        <v>768</v>
      </c>
      <c r="V200" t="s">
        <v>662</v>
      </c>
      <c r="W200" s="34" t="s">
        <v>227</v>
      </c>
      <c r="AC200">
        <v>1</v>
      </c>
      <c r="AD200" t="s">
        <v>2685</v>
      </c>
      <c r="AE200" s="223" t="s">
        <v>2670</v>
      </c>
      <c r="AF200" s="223" t="s">
        <v>2699</v>
      </c>
      <c r="AG200" s="258" t="s">
        <v>503</v>
      </c>
      <c r="AH200" s="257" t="s">
        <v>1572</v>
      </c>
      <c r="AI200" s="263">
        <v>379</v>
      </c>
    </row>
    <row r="201" spans="5:35" x14ac:dyDescent="0.25">
      <c r="E201" s="19">
        <v>49430</v>
      </c>
      <c r="K201" s="234" t="s">
        <v>384</v>
      </c>
      <c r="L201" s="236" t="s">
        <v>1472</v>
      </c>
      <c r="M201" s="34">
        <v>246</v>
      </c>
      <c r="N201">
        <f t="shared" si="12"/>
        <v>23</v>
      </c>
      <c r="S201" s="16" t="str">
        <f t="shared" si="11"/>
        <v>GRECU GHEORGHE</v>
      </c>
      <c r="T201" s="12" t="s">
        <v>1091</v>
      </c>
      <c r="U201" s="12" t="s">
        <v>769</v>
      </c>
      <c r="V201" t="s">
        <v>890</v>
      </c>
      <c r="W201" s="34" t="s">
        <v>364</v>
      </c>
      <c r="AC201">
        <v>1</v>
      </c>
      <c r="AD201" t="s">
        <v>2686</v>
      </c>
      <c r="AE201" s="223" t="s">
        <v>2671</v>
      </c>
      <c r="AF201" s="223" t="s">
        <v>2700</v>
      </c>
      <c r="AG201" s="34" t="s">
        <v>2940</v>
      </c>
      <c r="AH201" s="260" t="s">
        <v>2903</v>
      </c>
      <c r="AI201" s="219">
        <v>563</v>
      </c>
    </row>
    <row r="202" spans="5:35" x14ac:dyDescent="0.25">
      <c r="E202" s="19">
        <v>49461</v>
      </c>
      <c r="K202" s="234" t="s">
        <v>405</v>
      </c>
      <c r="L202" s="235" t="s">
        <v>1473</v>
      </c>
      <c r="M202" s="35">
        <v>270</v>
      </c>
      <c r="N202">
        <f t="shared" si="12"/>
        <v>19</v>
      </c>
      <c r="S202" s="16" t="str">
        <f t="shared" si="11"/>
        <v>GRECU IULIA</v>
      </c>
      <c r="T202" s="12" t="s">
        <v>1092</v>
      </c>
      <c r="U202" s="12" t="s">
        <v>770</v>
      </c>
      <c r="V202" t="s">
        <v>632</v>
      </c>
      <c r="W202" s="34" t="s">
        <v>240</v>
      </c>
      <c r="AC202">
        <v>1</v>
      </c>
      <c r="AD202" t="s">
        <v>2686</v>
      </c>
      <c r="AE202" s="223" t="s">
        <v>2671</v>
      </c>
      <c r="AF202" s="223" t="s">
        <v>2700</v>
      </c>
      <c r="AG202" s="34" t="s">
        <v>428</v>
      </c>
      <c r="AH202" s="257" t="s">
        <v>1433</v>
      </c>
      <c r="AI202" s="219">
        <v>298</v>
      </c>
    </row>
    <row r="203" spans="5:35" x14ac:dyDescent="0.25">
      <c r="E203" s="19">
        <v>49491</v>
      </c>
      <c r="K203" s="234" t="s">
        <v>517</v>
      </c>
      <c r="L203" s="235" t="s">
        <v>1474</v>
      </c>
      <c r="M203" s="35">
        <v>393</v>
      </c>
      <c r="N203">
        <f t="shared" si="12"/>
        <v>20</v>
      </c>
      <c r="S203" s="16" t="str">
        <f t="shared" si="11"/>
        <v>GRECU POLIXENIA</v>
      </c>
      <c r="T203" s="12" t="s">
        <v>1093</v>
      </c>
      <c r="U203" s="12" t="s">
        <v>771</v>
      </c>
      <c r="V203" t="s">
        <v>1258</v>
      </c>
      <c r="W203" s="34" t="s">
        <v>406</v>
      </c>
      <c r="AC203">
        <v>1</v>
      </c>
      <c r="AD203" t="s">
        <v>2686</v>
      </c>
      <c r="AE203" s="223" t="s">
        <v>2671</v>
      </c>
      <c r="AF203" s="223" t="s">
        <v>2700</v>
      </c>
      <c r="AG203" s="34" t="s">
        <v>1915</v>
      </c>
      <c r="AH203" s="257" t="s">
        <v>1641</v>
      </c>
      <c r="AI203" s="219">
        <v>295</v>
      </c>
    </row>
    <row r="204" spans="5:35" x14ac:dyDescent="0.25">
      <c r="E204" s="19">
        <v>49522</v>
      </c>
      <c r="K204" s="234" t="s">
        <v>518</v>
      </c>
      <c r="L204" s="235" t="s">
        <v>1475</v>
      </c>
      <c r="M204" s="35">
        <v>394</v>
      </c>
      <c r="N204">
        <f t="shared" si="12"/>
        <v>17</v>
      </c>
      <c r="S204" s="16" t="str">
        <f t="shared" si="11"/>
        <v>GRIGORE MANUELA</v>
      </c>
      <c r="T204" s="12" t="s">
        <v>1094</v>
      </c>
      <c r="U204" s="12" t="s">
        <v>772</v>
      </c>
      <c r="V204" t="s">
        <v>707</v>
      </c>
      <c r="W204" s="34" t="s">
        <v>520</v>
      </c>
      <c r="AC204">
        <v>1</v>
      </c>
      <c r="AD204" t="s">
        <v>2686</v>
      </c>
      <c r="AE204" s="223" t="s">
        <v>2671</v>
      </c>
      <c r="AF204" s="223" t="s">
        <v>2700</v>
      </c>
      <c r="AG204" s="34" t="s">
        <v>1926</v>
      </c>
      <c r="AH204" s="257" t="s">
        <v>1956</v>
      </c>
      <c r="AI204" s="219">
        <v>451</v>
      </c>
    </row>
    <row r="205" spans="5:35" x14ac:dyDescent="0.25">
      <c r="E205" s="19">
        <v>49553</v>
      </c>
      <c r="K205" s="234" t="s">
        <v>225</v>
      </c>
      <c r="L205" s="235" t="s">
        <v>1476</v>
      </c>
      <c r="M205" s="35">
        <v>70</v>
      </c>
      <c r="N205">
        <f t="shared" si="12"/>
        <v>20</v>
      </c>
      <c r="S205" s="16" t="str">
        <f t="shared" si="11"/>
        <v>GRIGORESCU PAUL</v>
      </c>
      <c r="T205" s="12" t="s">
        <v>1095</v>
      </c>
      <c r="U205" s="12" t="s">
        <v>769</v>
      </c>
      <c r="V205" t="s">
        <v>718</v>
      </c>
      <c r="W205" s="34" t="s">
        <v>271</v>
      </c>
      <c r="AC205">
        <v>1</v>
      </c>
      <c r="AD205" t="s">
        <v>2686</v>
      </c>
      <c r="AE205" s="223" t="s">
        <v>2671</v>
      </c>
      <c r="AF205" s="223" t="s">
        <v>2700</v>
      </c>
      <c r="AG205" s="34" t="s">
        <v>438</v>
      </c>
      <c r="AH205" s="257" t="s">
        <v>1712</v>
      </c>
      <c r="AI205" s="219">
        <v>309</v>
      </c>
    </row>
    <row r="206" spans="5:35" x14ac:dyDescent="0.25">
      <c r="E206" s="19">
        <v>49583</v>
      </c>
      <c r="K206" s="234" t="s">
        <v>519</v>
      </c>
      <c r="L206" s="235" t="s">
        <v>1477</v>
      </c>
      <c r="M206" s="35">
        <v>395</v>
      </c>
      <c r="N206">
        <f t="shared" si="12"/>
        <v>21</v>
      </c>
      <c r="S206" s="16" t="str">
        <f t="shared" si="11"/>
        <v>GRIGORIU ANITA</v>
      </c>
      <c r="T206" s="12" t="s">
        <v>1096</v>
      </c>
      <c r="U206" s="12" t="s">
        <v>773</v>
      </c>
      <c r="V206" t="s">
        <v>1275</v>
      </c>
      <c r="W206" s="34" t="s">
        <v>243</v>
      </c>
      <c r="AC206">
        <v>1</v>
      </c>
      <c r="AD206" t="s">
        <v>2686</v>
      </c>
      <c r="AE206" s="223" t="s">
        <v>2671</v>
      </c>
      <c r="AF206" s="223" t="s">
        <v>2700</v>
      </c>
      <c r="AG206" s="34" t="s">
        <v>425</v>
      </c>
      <c r="AH206" s="259" t="s">
        <v>1530</v>
      </c>
      <c r="AI206" s="219">
        <v>292</v>
      </c>
    </row>
    <row r="207" spans="5:35" x14ac:dyDescent="0.25">
      <c r="E207" s="19">
        <v>49614</v>
      </c>
      <c r="K207" s="234" t="s">
        <v>319</v>
      </c>
      <c r="L207" s="235" t="s">
        <v>1478</v>
      </c>
      <c r="M207" s="35">
        <v>175</v>
      </c>
      <c r="N207">
        <f t="shared" si="12"/>
        <v>21</v>
      </c>
      <c r="S207" s="16" t="str">
        <f t="shared" si="11"/>
        <v>GRUIA GEORGE</v>
      </c>
      <c r="T207" s="12" t="s">
        <v>1097</v>
      </c>
      <c r="U207" s="12" t="s">
        <v>774</v>
      </c>
      <c r="V207" t="s">
        <v>1356</v>
      </c>
      <c r="W207" s="34" t="s">
        <v>189</v>
      </c>
      <c r="AC207">
        <v>1</v>
      </c>
      <c r="AD207" t="s">
        <v>2686</v>
      </c>
      <c r="AE207" s="223" t="s">
        <v>2671</v>
      </c>
      <c r="AF207" s="223" t="s">
        <v>2700</v>
      </c>
      <c r="AG207" s="34" t="s">
        <v>439</v>
      </c>
      <c r="AH207" s="257" t="s">
        <v>1735</v>
      </c>
      <c r="AI207" s="219">
        <v>310</v>
      </c>
    </row>
    <row r="208" spans="5:35" x14ac:dyDescent="0.25">
      <c r="E208" s="19">
        <v>49644</v>
      </c>
      <c r="K208" s="234" t="s">
        <v>371</v>
      </c>
      <c r="L208" s="235" t="s">
        <v>1479</v>
      </c>
      <c r="M208" s="35">
        <v>232</v>
      </c>
      <c r="N208">
        <f t="shared" si="12"/>
        <v>20</v>
      </c>
      <c r="S208" s="16" t="str">
        <f t="shared" si="11"/>
        <v>GUNI CLAUDIA NICOLETA</v>
      </c>
      <c r="T208" s="12" t="s">
        <v>1098</v>
      </c>
      <c r="U208" s="12" t="s">
        <v>775</v>
      </c>
      <c r="V208" t="s">
        <v>1259</v>
      </c>
      <c r="W208" s="34" t="s">
        <v>395</v>
      </c>
      <c r="AC208">
        <v>1</v>
      </c>
      <c r="AD208" t="s">
        <v>2686</v>
      </c>
      <c r="AE208" s="223" t="s">
        <v>2670</v>
      </c>
      <c r="AF208" s="223" t="s">
        <v>2701</v>
      </c>
      <c r="AG208" s="34" t="s">
        <v>430</v>
      </c>
      <c r="AH208" s="257" t="s">
        <v>1427</v>
      </c>
      <c r="AI208" s="219">
        <v>301</v>
      </c>
    </row>
    <row r="209" spans="5:35" x14ac:dyDescent="0.25">
      <c r="E209" s="19">
        <v>49675</v>
      </c>
      <c r="K209" s="234" t="s">
        <v>207</v>
      </c>
      <c r="L209" s="235" t="s">
        <v>1480</v>
      </c>
      <c r="M209" s="35">
        <v>51</v>
      </c>
      <c r="N209">
        <f t="shared" si="12"/>
        <v>17</v>
      </c>
      <c r="S209" s="16" t="str">
        <f t="shared" si="11"/>
        <v>GURAN LILIANA</v>
      </c>
      <c r="T209" s="12" t="s">
        <v>1099</v>
      </c>
      <c r="U209" s="12" t="s">
        <v>776</v>
      </c>
      <c r="V209" t="s">
        <v>616</v>
      </c>
      <c r="W209" s="34" t="s">
        <v>407</v>
      </c>
      <c r="AC209">
        <v>1</v>
      </c>
      <c r="AD209" t="s">
        <v>2686</v>
      </c>
      <c r="AE209" s="223" t="s">
        <v>2670</v>
      </c>
      <c r="AF209" s="223" t="s">
        <v>2701</v>
      </c>
      <c r="AG209" s="34" t="s">
        <v>2462</v>
      </c>
      <c r="AH209" s="257" t="s">
        <v>2536</v>
      </c>
      <c r="AI209" s="219">
        <v>296</v>
      </c>
    </row>
    <row r="210" spans="5:35" x14ac:dyDescent="0.25">
      <c r="E210" s="19">
        <v>49706</v>
      </c>
      <c r="K210" s="234" t="s">
        <v>532</v>
      </c>
      <c r="L210" s="235" t="s">
        <v>1663</v>
      </c>
      <c r="M210" s="35">
        <v>411</v>
      </c>
      <c r="N210">
        <f t="shared" si="12"/>
        <v>18</v>
      </c>
      <c r="S210" s="16" t="str">
        <f t="shared" si="11"/>
        <v>GURGU ELENA</v>
      </c>
      <c r="T210" s="12" t="s">
        <v>1099</v>
      </c>
      <c r="U210" s="12" t="s">
        <v>777</v>
      </c>
      <c r="V210" t="s">
        <v>1260</v>
      </c>
      <c r="W210" s="34" t="s">
        <v>396</v>
      </c>
      <c r="AC210">
        <v>1</v>
      </c>
      <c r="AD210" t="s">
        <v>2686</v>
      </c>
      <c r="AE210" s="223" t="s">
        <v>2670</v>
      </c>
      <c r="AF210" s="223" t="s">
        <v>2701</v>
      </c>
      <c r="AG210" s="34" t="s">
        <v>431</v>
      </c>
      <c r="AH210" s="257" t="s">
        <v>1491</v>
      </c>
      <c r="AI210" s="219">
        <v>302</v>
      </c>
    </row>
    <row r="211" spans="5:35" x14ac:dyDescent="0.25">
      <c r="E211" s="19">
        <v>49735</v>
      </c>
      <c r="K211" s="234" t="s">
        <v>593</v>
      </c>
      <c r="L211" s="235" t="s">
        <v>1481</v>
      </c>
      <c r="M211" s="35">
        <v>237</v>
      </c>
      <c r="N211">
        <f t="shared" si="12"/>
        <v>19</v>
      </c>
      <c r="S211" s="16" t="str">
        <f t="shared" si="11"/>
        <v>HANSA CONSTANTIN</v>
      </c>
      <c r="T211" s="12" t="s">
        <v>1100</v>
      </c>
      <c r="U211" s="12" t="s">
        <v>778</v>
      </c>
      <c r="V211" t="s">
        <v>1357</v>
      </c>
      <c r="W211" s="34" t="s">
        <v>209</v>
      </c>
      <c r="AC211">
        <v>1</v>
      </c>
      <c r="AD211" t="s">
        <v>2686</v>
      </c>
      <c r="AE211" s="223" t="s">
        <v>2670</v>
      </c>
      <c r="AF211" s="223" t="s">
        <v>2701</v>
      </c>
      <c r="AG211" s="34" t="s">
        <v>432</v>
      </c>
      <c r="AH211" s="257" t="s">
        <v>1517</v>
      </c>
      <c r="AI211" s="219">
        <v>303</v>
      </c>
    </row>
    <row r="212" spans="5:35" x14ac:dyDescent="0.25">
      <c r="E212" s="19">
        <v>49766</v>
      </c>
      <c r="K212" s="234" t="s">
        <v>268</v>
      </c>
      <c r="L212" s="235" t="s">
        <v>1482</v>
      </c>
      <c r="M212" s="35">
        <v>120</v>
      </c>
      <c r="N212">
        <f t="shared" si="12"/>
        <v>17</v>
      </c>
      <c r="S212" s="16" t="str">
        <f t="shared" si="11"/>
        <v>HARITON ANA MARIA</v>
      </c>
      <c r="T212" s="12" t="s">
        <v>1101</v>
      </c>
      <c r="U212" s="12" t="s">
        <v>779</v>
      </c>
      <c r="V212" t="s">
        <v>1348</v>
      </c>
      <c r="W212" s="34" t="s">
        <v>228</v>
      </c>
      <c r="AC212">
        <v>1</v>
      </c>
      <c r="AD212" t="s">
        <v>2686</v>
      </c>
      <c r="AE212" s="223" t="s">
        <v>2670</v>
      </c>
      <c r="AF212" s="223" t="s">
        <v>2701</v>
      </c>
      <c r="AG212" s="34" t="s">
        <v>433</v>
      </c>
      <c r="AH212" s="257" t="s">
        <v>1520</v>
      </c>
      <c r="AI212" s="219">
        <v>304</v>
      </c>
    </row>
    <row r="213" spans="5:35" x14ac:dyDescent="0.25">
      <c r="E213" s="19">
        <v>49796</v>
      </c>
      <c r="K213" s="234" t="s">
        <v>2457</v>
      </c>
      <c r="L213" s="235" t="s">
        <v>2531</v>
      </c>
      <c r="M213" s="35">
        <v>508</v>
      </c>
      <c r="N213">
        <f t="shared" si="12"/>
        <v>22</v>
      </c>
      <c r="S213" s="16" t="str">
        <f t="shared" si="11"/>
        <v>HASNAS IRINA OLGA</v>
      </c>
      <c r="T213" s="12" t="s">
        <v>1102</v>
      </c>
      <c r="U213" s="12" t="s">
        <v>780</v>
      </c>
      <c r="V213" t="s">
        <v>1328</v>
      </c>
      <c r="W213" s="34" t="s">
        <v>533</v>
      </c>
      <c r="AC213">
        <v>1</v>
      </c>
      <c r="AD213" t="s">
        <v>2686</v>
      </c>
      <c r="AE213" s="223" t="s">
        <v>2670</v>
      </c>
      <c r="AF213" s="223" t="s">
        <v>2701</v>
      </c>
      <c r="AG213" s="34" t="s">
        <v>424</v>
      </c>
      <c r="AH213" s="257" t="s">
        <v>1716</v>
      </c>
      <c r="AI213" s="219">
        <v>291</v>
      </c>
    </row>
    <row r="214" spans="5:35" x14ac:dyDescent="0.25">
      <c r="E214" s="19">
        <v>49827</v>
      </c>
      <c r="K214" s="234" t="s">
        <v>394</v>
      </c>
      <c r="L214" s="236" t="s">
        <v>1664</v>
      </c>
      <c r="M214" s="34">
        <v>256</v>
      </c>
      <c r="N214">
        <f t="shared" si="12"/>
        <v>17</v>
      </c>
      <c r="S214" s="16" t="str">
        <f t="shared" si="11"/>
        <v>HUDUBET HORIA VASILE</v>
      </c>
      <c r="T214" s="12" t="s">
        <v>1102</v>
      </c>
      <c r="U214" s="12" t="s">
        <v>781</v>
      </c>
      <c r="V214" t="s">
        <v>1285</v>
      </c>
      <c r="W214" s="34" t="s">
        <v>521</v>
      </c>
      <c r="AC214">
        <v>1</v>
      </c>
      <c r="AD214" t="s">
        <v>2686</v>
      </c>
      <c r="AE214" s="223" t="s">
        <v>2670</v>
      </c>
      <c r="AF214" s="223" t="s">
        <v>2701</v>
      </c>
      <c r="AG214" s="266" t="s">
        <v>435</v>
      </c>
      <c r="AH214" s="257" t="s">
        <v>1753</v>
      </c>
      <c r="AI214" s="219">
        <v>306</v>
      </c>
    </row>
    <row r="215" spans="5:35" x14ac:dyDescent="0.25">
      <c r="E215" s="19">
        <v>49857</v>
      </c>
      <c r="K215" s="234" t="s">
        <v>2458</v>
      </c>
      <c r="L215" s="235" t="s">
        <v>2532</v>
      </c>
      <c r="M215" s="35">
        <v>488</v>
      </c>
      <c r="N215">
        <f t="shared" si="12"/>
        <v>18</v>
      </c>
      <c r="S215" s="16" t="str">
        <f t="shared" si="11"/>
        <v>HURJUI ELENA</v>
      </c>
      <c r="T215" s="12" t="s">
        <v>1103</v>
      </c>
      <c r="U215" s="12" t="s">
        <v>782</v>
      </c>
      <c r="V215" t="s">
        <v>1272</v>
      </c>
      <c r="W215" s="34" t="s">
        <v>354</v>
      </c>
      <c r="AC215">
        <v>1</v>
      </c>
      <c r="AD215" t="s">
        <v>2686</v>
      </c>
      <c r="AE215" s="223" t="s">
        <v>2670</v>
      </c>
      <c r="AF215" s="223" t="s">
        <v>2701</v>
      </c>
      <c r="AG215" s="262" t="s">
        <v>427</v>
      </c>
      <c r="AH215" s="257" t="s">
        <v>1764</v>
      </c>
      <c r="AI215" s="219">
        <v>297</v>
      </c>
    </row>
    <row r="216" spans="5:35" x14ac:dyDescent="0.25">
      <c r="E216" s="19">
        <v>49888</v>
      </c>
      <c r="K216" s="234" t="s">
        <v>2459</v>
      </c>
      <c r="L216" s="235" t="s">
        <v>2533</v>
      </c>
      <c r="M216" s="36">
        <v>503</v>
      </c>
      <c r="N216">
        <f t="shared" si="12"/>
        <v>19</v>
      </c>
      <c r="S216" s="16" t="str">
        <f t="shared" si="11"/>
        <v>HURLOIU ION IULIAN</v>
      </c>
      <c r="T216" s="12" t="s">
        <v>1104</v>
      </c>
      <c r="U216" s="12" t="s">
        <v>691</v>
      </c>
      <c r="V216" t="s">
        <v>702</v>
      </c>
      <c r="W216" s="34" t="s">
        <v>443</v>
      </c>
      <c r="AC216">
        <v>1</v>
      </c>
      <c r="AD216" t="s">
        <v>2686</v>
      </c>
      <c r="AE216" s="223" t="s">
        <v>2670</v>
      </c>
      <c r="AF216" s="223" t="s">
        <v>2701</v>
      </c>
      <c r="AG216" s="34" t="s">
        <v>2941</v>
      </c>
      <c r="AH216" s="260" t="s">
        <v>2904</v>
      </c>
      <c r="AI216" s="219">
        <v>564</v>
      </c>
    </row>
    <row r="217" spans="5:35" x14ac:dyDescent="0.25">
      <c r="E217" s="19">
        <v>49919</v>
      </c>
      <c r="K217" s="234" t="s">
        <v>445</v>
      </c>
      <c r="L217" s="235" t="s">
        <v>1483</v>
      </c>
      <c r="M217" s="35">
        <v>316</v>
      </c>
      <c r="N217">
        <f t="shared" si="12"/>
        <v>18</v>
      </c>
      <c r="S217" s="16" t="str">
        <f t="shared" si="11"/>
        <v>HURLOIU LACRIMIOARA RODICA</v>
      </c>
      <c r="T217" s="12" t="s">
        <v>1105</v>
      </c>
      <c r="U217" s="12" t="s">
        <v>783</v>
      </c>
      <c r="V217" t="s">
        <v>673</v>
      </c>
      <c r="W217" s="34" t="s">
        <v>355</v>
      </c>
      <c r="AC217">
        <v>1</v>
      </c>
      <c r="AD217" t="s">
        <v>2686</v>
      </c>
      <c r="AE217" s="223" t="s">
        <v>2670</v>
      </c>
      <c r="AF217" s="223" t="s">
        <v>2701</v>
      </c>
      <c r="AG217" s="258" t="s">
        <v>426</v>
      </c>
      <c r="AH217" s="257" t="s">
        <v>1796</v>
      </c>
      <c r="AI217" s="263">
        <v>293</v>
      </c>
    </row>
    <row r="218" spans="5:35" x14ac:dyDescent="0.25">
      <c r="E218" s="19">
        <v>49949</v>
      </c>
      <c r="K218" s="234" t="s">
        <v>280</v>
      </c>
      <c r="L218" s="235" t="s">
        <v>1665</v>
      </c>
      <c r="M218" s="35">
        <v>132</v>
      </c>
      <c r="N218">
        <f t="shared" si="12"/>
        <v>17</v>
      </c>
      <c r="S218" s="16" t="str">
        <f t="shared" si="11"/>
        <v>IACOB MIRELA SIMONA</v>
      </c>
      <c r="T218" s="12" t="s">
        <v>1106</v>
      </c>
      <c r="U218" s="12" t="s">
        <v>784</v>
      </c>
      <c r="V218" t="s">
        <v>788</v>
      </c>
      <c r="W218" s="34" t="s">
        <v>534</v>
      </c>
      <c r="AC218">
        <v>1</v>
      </c>
      <c r="AD218" t="s">
        <v>2687</v>
      </c>
      <c r="AE218" s="223" t="s">
        <v>2671</v>
      </c>
      <c r="AF218" s="223" t="s">
        <v>2702</v>
      </c>
      <c r="AG218" s="34" t="s">
        <v>471</v>
      </c>
      <c r="AH218" s="257" t="s">
        <v>1597</v>
      </c>
      <c r="AI218" s="219">
        <v>346</v>
      </c>
    </row>
    <row r="219" spans="5:35" x14ac:dyDescent="0.25">
      <c r="E219" s="19">
        <v>49980</v>
      </c>
      <c r="K219" s="234" t="s">
        <v>249</v>
      </c>
      <c r="L219" s="235" t="s">
        <v>1666</v>
      </c>
      <c r="M219" s="35">
        <v>97</v>
      </c>
      <c r="N219">
        <f t="shared" si="12"/>
        <v>24</v>
      </c>
      <c r="S219" s="16" t="str">
        <f t="shared" si="11"/>
        <v>IACOB NICOLETA MAGDALENA</v>
      </c>
      <c r="T219" s="12" t="s">
        <v>1107</v>
      </c>
      <c r="U219" s="12" t="s">
        <v>785</v>
      </c>
      <c r="V219" t="s">
        <v>1300</v>
      </c>
      <c r="W219" s="34" t="s">
        <v>327</v>
      </c>
      <c r="AC219">
        <v>1</v>
      </c>
      <c r="AD219" t="s">
        <v>2687</v>
      </c>
      <c r="AE219" s="223" t="s">
        <v>2671</v>
      </c>
      <c r="AF219" s="223" t="s">
        <v>2702</v>
      </c>
      <c r="AG219" s="34" t="s">
        <v>456</v>
      </c>
      <c r="AH219" s="257" t="s">
        <v>1404</v>
      </c>
      <c r="AI219" s="219">
        <v>330</v>
      </c>
    </row>
    <row r="220" spans="5:35" x14ac:dyDescent="0.25">
      <c r="E220" s="19">
        <v>50010</v>
      </c>
      <c r="K220" s="234" t="s">
        <v>177</v>
      </c>
      <c r="L220" s="235" t="s">
        <v>1667</v>
      </c>
      <c r="M220" s="35">
        <v>20</v>
      </c>
      <c r="N220">
        <f t="shared" si="12"/>
        <v>17</v>
      </c>
      <c r="S220" s="16" t="str">
        <f t="shared" si="11"/>
        <v>IATAGAN MARIANA</v>
      </c>
      <c r="T220" s="12" t="s">
        <v>1108</v>
      </c>
      <c r="U220" s="12" t="s">
        <v>786</v>
      </c>
      <c r="V220" t="s">
        <v>733</v>
      </c>
      <c r="W220" s="34" t="s">
        <v>343</v>
      </c>
      <c r="AC220">
        <v>1</v>
      </c>
      <c r="AD220" t="s">
        <v>2687</v>
      </c>
      <c r="AE220" s="223" t="s">
        <v>2671</v>
      </c>
      <c r="AF220" s="223" t="s">
        <v>2702</v>
      </c>
      <c r="AG220" s="34" t="s">
        <v>457</v>
      </c>
      <c r="AH220" s="259" t="s">
        <v>1604</v>
      </c>
      <c r="AI220" s="219">
        <v>331</v>
      </c>
    </row>
    <row r="221" spans="5:35" x14ac:dyDescent="0.25">
      <c r="E221" s="19">
        <v>50041</v>
      </c>
      <c r="K221" s="234" t="s">
        <v>2460</v>
      </c>
      <c r="L221" s="235" t="s">
        <v>2534</v>
      </c>
      <c r="M221" s="35">
        <v>491</v>
      </c>
      <c r="N221">
        <f t="shared" si="12"/>
        <v>20</v>
      </c>
      <c r="S221" s="16" t="str">
        <f t="shared" si="11"/>
        <v>IFETENIE CONSTANTIN VALENTIN</v>
      </c>
      <c r="T221" s="12" t="s">
        <v>1109</v>
      </c>
      <c r="U221" s="12" t="s">
        <v>707</v>
      </c>
      <c r="V221" t="s">
        <v>689</v>
      </c>
      <c r="W221" s="34" t="s">
        <v>311</v>
      </c>
      <c r="AC221">
        <v>1</v>
      </c>
      <c r="AD221" t="s">
        <v>2687</v>
      </c>
      <c r="AE221" s="223" t="s">
        <v>2671</v>
      </c>
      <c r="AF221" s="223" t="s">
        <v>2702</v>
      </c>
      <c r="AG221" s="34" t="s">
        <v>494</v>
      </c>
      <c r="AH221" s="259" t="s">
        <v>1605</v>
      </c>
      <c r="AI221" s="219">
        <v>370</v>
      </c>
    </row>
    <row r="222" spans="5:35" x14ac:dyDescent="0.25">
      <c r="E222" s="19">
        <v>50072</v>
      </c>
      <c r="K222" s="234" t="s">
        <v>288</v>
      </c>
      <c r="L222" s="235" t="s">
        <v>1484</v>
      </c>
      <c r="M222" s="35">
        <v>142</v>
      </c>
      <c r="N222">
        <f t="shared" si="12"/>
        <v>21</v>
      </c>
      <c r="S222" s="16" t="str">
        <f t="shared" si="11"/>
        <v>IFRIM OANA ROXANA</v>
      </c>
      <c r="T222" s="12" t="s">
        <v>1110</v>
      </c>
      <c r="U222" s="12" t="s">
        <v>787</v>
      </c>
      <c r="V222" t="s">
        <v>1269</v>
      </c>
      <c r="W222" s="34" t="s">
        <v>162</v>
      </c>
      <c r="AC222">
        <v>1</v>
      </c>
      <c r="AD222" t="s">
        <v>2687</v>
      </c>
      <c r="AE222" s="223" t="s">
        <v>2671</v>
      </c>
      <c r="AF222" s="223" t="s">
        <v>2702</v>
      </c>
      <c r="AG222" s="34" t="s">
        <v>459</v>
      </c>
      <c r="AH222" s="257" t="s">
        <v>1410</v>
      </c>
      <c r="AI222" s="219">
        <v>333</v>
      </c>
    </row>
    <row r="223" spans="5:35" x14ac:dyDescent="0.25">
      <c r="E223" s="19">
        <v>50100</v>
      </c>
      <c r="K223" s="234" t="s">
        <v>2461</v>
      </c>
      <c r="L223" s="235" t="s">
        <v>2535</v>
      </c>
      <c r="M223" s="35">
        <v>460</v>
      </c>
      <c r="N223">
        <f t="shared" si="12"/>
        <v>25</v>
      </c>
      <c r="S223" s="16" t="str">
        <f t="shared" si="11"/>
        <v>IGNAT CLAUDIU FLORINEL AUGUSTIN</v>
      </c>
      <c r="T223" s="39" t="s">
        <v>1110</v>
      </c>
      <c r="U223" s="39" t="s">
        <v>1933</v>
      </c>
      <c r="V223" t="s">
        <v>773</v>
      </c>
      <c r="W223" s="34" t="s">
        <v>1890</v>
      </c>
      <c r="AC223">
        <v>1</v>
      </c>
      <c r="AD223" t="s">
        <v>2687</v>
      </c>
      <c r="AE223" s="223" t="s">
        <v>2671</v>
      </c>
      <c r="AF223" s="223" t="s">
        <v>2702</v>
      </c>
      <c r="AG223" s="34" t="s">
        <v>473</v>
      </c>
      <c r="AH223" s="257" t="s">
        <v>1623</v>
      </c>
      <c r="AI223" s="219">
        <v>348</v>
      </c>
    </row>
    <row r="224" spans="5:35" x14ac:dyDescent="0.25">
      <c r="E224" s="19">
        <v>50131</v>
      </c>
      <c r="K224" s="234" t="s">
        <v>197</v>
      </c>
      <c r="L224" s="235" t="s">
        <v>1668</v>
      </c>
      <c r="M224" s="35">
        <v>41</v>
      </c>
      <c r="N224">
        <f t="shared" si="12"/>
        <v>15</v>
      </c>
      <c r="S224" s="16" t="str">
        <f t="shared" si="11"/>
        <v>ILIE GEORGE DRAGOS</v>
      </c>
      <c r="T224" s="12" t="s">
        <v>1111</v>
      </c>
      <c r="U224" s="12" t="s">
        <v>788</v>
      </c>
      <c r="V224" t="s">
        <v>1278</v>
      </c>
      <c r="W224" s="34" t="s">
        <v>480</v>
      </c>
      <c r="AC224">
        <v>1</v>
      </c>
      <c r="AD224" t="s">
        <v>2687</v>
      </c>
      <c r="AE224" s="223" t="s">
        <v>2671</v>
      </c>
      <c r="AF224" s="223" t="s">
        <v>2702</v>
      </c>
      <c r="AG224" s="34" t="s">
        <v>453</v>
      </c>
      <c r="AH224" s="257" t="s">
        <v>1428</v>
      </c>
      <c r="AI224" s="219">
        <v>325</v>
      </c>
    </row>
    <row r="225" spans="5:35" x14ac:dyDescent="0.25">
      <c r="E225" s="19">
        <v>50161</v>
      </c>
      <c r="K225" s="234" t="s">
        <v>479</v>
      </c>
      <c r="L225" s="235" t="s">
        <v>1669</v>
      </c>
      <c r="M225" s="35">
        <v>354</v>
      </c>
      <c r="N225">
        <f t="shared" si="12"/>
        <v>19</v>
      </c>
      <c r="S225" s="16" t="str">
        <f t="shared" si="11"/>
        <v>ILIE MAGDALENA IOANA</v>
      </c>
      <c r="T225" s="12" t="s">
        <v>1112</v>
      </c>
      <c r="U225" s="12" t="s">
        <v>773</v>
      </c>
      <c r="V225" t="s">
        <v>1329</v>
      </c>
      <c r="W225" s="34" t="s">
        <v>522</v>
      </c>
      <c r="AC225">
        <v>1</v>
      </c>
      <c r="AD225" t="s">
        <v>2687</v>
      </c>
      <c r="AE225" s="223" t="s">
        <v>2671</v>
      </c>
      <c r="AF225" s="223" t="s">
        <v>2702</v>
      </c>
      <c r="AG225" s="34" t="s">
        <v>461</v>
      </c>
      <c r="AH225" s="257" t="s">
        <v>1440</v>
      </c>
      <c r="AI225" s="219">
        <v>335</v>
      </c>
    </row>
    <row r="226" spans="5:35" x14ac:dyDescent="0.25">
      <c r="E226" s="19">
        <v>50192</v>
      </c>
      <c r="K226" s="234" t="s">
        <v>450</v>
      </c>
      <c r="L226" s="235" t="s">
        <v>1670</v>
      </c>
      <c r="M226" s="35">
        <v>322</v>
      </c>
      <c r="N226">
        <f t="shared" si="12"/>
        <v>17</v>
      </c>
      <c r="S226" s="16" t="str">
        <f t="shared" si="11"/>
        <v>ILIE MARIAN</v>
      </c>
      <c r="T226" s="12" t="s">
        <v>1943</v>
      </c>
      <c r="U226" s="12" t="s">
        <v>1944</v>
      </c>
      <c r="V226" t="s">
        <v>1347</v>
      </c>
      <c r="W226" s="34" t="s">
        <v>1926</v>
      </c>
      <c r="AC226">
        <v>1</v>
      </c>
      <c r="AD226" t="s">
        <v>2687</v>
      </c>
      <c r="AE226" s="223" t="s">
        <v>2671</v>
      </c>
      <c r="AF226" s="223" t="s">
        <v>2702</v>
      </c>
      <c r="AG226" s="34" t="s">
        <v>495</v>
      </c>
      <c r="AH226" s="257" t="s">
        <v>1639</v>
      </c>
      <c r="AI226" s="219">
        <v>371</v>
      </c>
    </row>
    <row r="227" spans="5:35" x14ac:dyDescent="0.25">
      <c r="E227" s="19">
        <v>50222</v>
      </c>
      <c r="K227" s="234" t="s">
        <v>437</v>
      </c>
      <c r="L227" s="235" t="s">
        <v>1671</v>
      </c>
      <c r="M227" s="35">
        <v>308</v>
      </c>
      <c r="N227">
        <f t="shared" si="12"/>
        <v>20</v>
      </c>
      <c r="S227" s="16" t="str">
        <f t="shared" si="11"/>
        <v>ILIESCU GABRIEL</v>
      </c>
      <c r="T227" s="12" t="s">
        <v>1113</v>
      </c>
      <c r="U227" s="12" t="s">
        <v>789</v>
      </c>
      <c r="V227" t="s">
        <v>1301</v>
      </c>
      <c r="W227" s="34" t="s">
        <v>325</v>
      </c>
      <c r="AC227">
        <v>1</v>
      </c>
      <c r="AD227" t="s">
        <v>2687</v>
      </c>
      <c r="AE227" s="223" t="s">
        <v>2671</v>
      </c>
      <c r="AF227" s="223" t="s">
        <v>2702</v>
      </c>
      <c r="AG227" s="34" t="s">
        <v>462</v>
      </c>
      <c r="AH227" s="257" t="s">
        <v>1456</v>
      </c>
      <c r="AI227" s="219">
        <v>336</v>
      </c>
    </row>
    <row r="228" spans="5:35" x14ac:dyDescent="0.25">
      <c r="E228" s="19">
        <v>50253</v>
      </c>
      <c r="K228" s="234" t="s">
        <v>184</v>
      </c>
      <c r="L228" s="236" t="s">
        <v>1485</v>
      </c>
      <c r="M228" s="34">
        <v>27</v>
      </c>
      <c r="N228">
        <f t="shared" si="12"/>
        <v>16</v>
      </c>
      <c r="S228" s="16" t="str">
        <f t="shared" si="11"/>
        <v>ILINCA-MOCOFAN ELENA ALEXANDRA</v>
      </c>
      <c r="T228" s="12" t="s">
        <v>1114</v>
      </c>
      <c r="U228" s="12" t="s">
        <v>790</v>
      </c>
      <c r="V228" t="s">
        <v>745</v>
      </c>
      <c r="W228" s="34" t="s">
        <v>256</v>
      </c>
      <c r="AC228">
        <v>1</v>
      </c>
      <c r="AD228" t="s">
        <v>2687</v>
      </c>
      <c r="AE228" s="223" t="s">
        <v>2671</v>
      </c>
      <c r="AF228" s="223" t="s">
        <v>2702</v>
      </c>
      <c r="AG228" s="34" t="s">
        <v>454</v>
      </c>
      <c r="AH228" s="257" t="s">
        <v>1655</v>
      </c>
      <c r="AI228" s="219">
        <v>326</v>
      </c>
    </row>
    <row r="229" spans="5:35" x14ac:dyDescent="0.25">
      <c r="E229" s="19">
        <v>50284</v>
      </c>
      <c r="K229" s="234" t="s">
        <v>208</v>
      </c>
      <c r="L229" s="235" t="s">
        <v>1486</v>
      </c>
      <c r="M229" s="35">
        <v>52</v>
      </c>
      <c r="N229">
        <f t="shared" si="12"/>
        <v>20</v>
      </c>
      <c r="S229" s="16" t="str">
        <f t="shared" si="11"/>
        <v>ILINCUTA LUCIAN DOREL</v>
      </c>
      <c r="T229" s="12" t="s">
        <v>1115</v>
      </c>
      <c r="U229" s="12" t="s">
        <v>791</v>
      </c>
      <c r="V229" t="s">
        <v>711</v>
      </c>
      <c r="W229" s="34" t="s">
        <v>336</v>
      </c>
      <c r="AC229">
        <v>1</v>
      </c>
      <c r="AD229" t="s">
        <v>2687</v>
      </c>
      <c r="AE229" s="223" t="s">
        <v>2671</v>
      </c>
      <c r="AF229" s="223" t="s">
        <v>2702</v>
      </c>
      <c r="AG229" s="34" t="s">
        <v>463</v>
      </c>
      <c r="AH229" s="257" t="s">
        <v>1470</v>
      </c>
      <c r="AI229" s="219">
        <v>338</v>
      </c>
    </row>
    <row r="230" spans="5:35" x14ac:dyDescent="0.25">
      <c r="E230" s="19">
        <v>50314</v>
      </c>
      <c r="K230" s="234" t="s">
        <v>2610</v>
      </c>
      <c r="L230" s="235" t="s">
        <v>2611</v>
      </c>
      <c r="M230" s="35">
        <v>531</v>
      </c>
      <c r="N230">
        <f t="shared" si="12"/>
        <v>18</v>
      </c>
      <c r="S230" s="16" t="str">
        <f t="shared" si="11"/>
        <v>IOAN RODICA</v>
      </c>
      <c r="T230" s="12" t="s">
        <v>658</v>
      </c>
      <c r="U230" s="12" t="s">
        <v>792</v>
      </c>
      <c r="V230" t="s">
        <v>620</v>
      </c>
      <c r="W230" s="34" t="s">
        <v>377</v>
      </c>
      <c r="AC230">
        <v>1</v>
      </c>
      <c r="AD230" t="s">
        <v>2687</v>
      </c>
      <c r="AE230" s="223" t="s">
        <v>2671</v>
      </c>
      <c r="AF230" s="223" t="s">
        <v>2702</v>
      </c>
      <c r="AG230" s="34" t="s">
        <v>477</v>
      </c>
      <c r="AH230" s="257" t="s">
        <v>1659</v>
      </c>
      <c r="AI230" s="219">
        <v>352</v>
      </c>
    </row>
    <row r="231" spans="5:35" x14ac:dyDescent="0.25">
      <c r="E231" s="19">
        <v>50345</v>
      </c>
      <c r="K231" s="234" t="s">
        <v>269</v>
      </c>
      <c r="L231" s="235" t="s">
        <v>1672</v>
      </c>
      <c r="M231" s="35">
        <v>121</v>
      </c>
      <c r="N231">
        <f t="shared" si="12"/>
        <v>21</v>
      </c>
      <c r="S231" s="16" t="str">
        <f t="shared" si="11"/>
        <v>IONAS ALEXANDRU</v>
      </c>
      <c r="T231" s="12" t="s">
        <v>1116</v>
      </c>
      <c r="U231" s="12" t="s">
        <v>793</v>
      </c>
      <c r="V231" t="s">
        <v>658</v>
      </c>
      <c r="W231" s="34" t="s">
        <v>165</v>
      </c>
      <c r="AC231">
        <v>1</v>
      </c>
      <c r="AD231" t="s">
        <v>2687</v>
      </c>
      <c r="AE231" s="223" t="s">
        <v>2671</v>
      </c>
      <c r="AF231" s="223" t="s">
        <v>2702</v>
      </c>
      <c r="AG231" s="34" t="s">
        <v>450</v>
      </c>
      <c r="AH231" s="257" t="s">
        <v>1670</v>
      </c>
      <c r="AI231" s="219">
        <v>322</v>
      </c>
    </row>
    <row r="232" spans="5:35" x14ac:dyDescent="0.25">
      <c r="E232" s="19">
        <v>50375</v>
      </c>
      <c r="K232" s="234" t="s">
        <v>376</v>
      </c>
      <c r="L232" s="236" t="s">
        <v>1487</v>
      </c>
      <c r="M232" s="34">
        <v>238</v>
      </c>
      <c r="N232">
        <f t="shared" si="12"/>
        <v>17</v>
      </c>
      <c r="S232" s="16" t="str">
        <f t="shared" si="11"/>
        <v>IONESCU CICILIA</v>
      </c>
      <c r="T232" s="12" t="s">
        <v>1116</v>
      </c>
      <c r="U232" s="12" t="s">
        <v>794</v>
      </c>
      <c r="V232" t="s">
        <v>691</v>
      </c>
      <c r="W232" s="34" t="s">
        <v>320</v>
      </c>
      <c r="AC232">
        <v>1</v>
      </c>
      <c r="AD232" t="s">
        <v>2687</v>
      </c>
      <c r="AE232" s="223" t="s">
        <v>2671</v>
      </c>
      <c r="AF232" s="223" t="s">
        <v>2702</v>
      </c>
      <c r="AG232" s="34" t="s">
        <v>455</v>
      </c>
      <c r="AH232" s="257" t="s">
        <v>1698</v>
      </c>
      <c r="AI232" s="219">
        <v>327</v>
      </c>
    </row>
    <row r="233" spans="5:35" x14ac:dyDescent="0.25">
      <c r="E233" s="19">
        <v>50406</v>
      </c>
      <c r="K233" s="234" t="s">
        <v>2462</v>
      </c>
      <c r="L233" s="235" t="s">
        <v>2536</v>
      </c>
      <c r="M233" s="35">
        <v>296</v>
      </c>
      <c r="N233">
        <f t="shared" si="12"/>
        <v>21</v>
      </c>
      <c r="S233" s="16" t="str">
        <f t="shared" si="11"/>
        <v>IONESCU CORNEL</v>
      </c>
      <c r="T233" s="12" t="s">
        <v>1116</v>
      </c>
      <c r="U233" s="12" t="s">
        <v>795</v>
      </c>
      <c r="V233" t="s">
        <v>1261</v>
      </c>
      <c r="W233" s="34" t="s">
        <v>408</v>
      </c>
      <c r="AC233">
        <v>1</v>
      </c>
      <c r="AD233" t="s">
        <v>2687</v>
      </c>
      <c r="AE233" s="223" t="s">
        <v>2671</v>
      </c>
      <c r="AF233" s="223" t="s">
        <v>2702</v>
      </c>
      <c r="AG233" s="34" t="s">
        <v>465</v>
      </c>
      <c r="AH233" s="257" t="s">
        <v>1514</v>
      </c>
      <c r="AI233" s="219">
        <v>340</v>
      </c>
    </row>
    <row r="234" spans="5:35" x14ac:dyDescent="0.25">
      <c r="E234" s="19">
        <v>50437</v>
      </c>
      <c r="K234" s="234" t="s">
        <v>254</v>
      </c>
      <c r="L234" s="235" t="s">
        <v>1488</v>
      </c>
      <c r="M234" s="35">
        <v>103</v>
      </c>
      <c r="N234">
        <f t="shared" si="12"/>
        <v>21</v>
      </c>
      <c r="S234" s="16" t="str">
        <f t="shared" si="11"/>
        <v>IONESCU IONEL EDUARD</v>
      </c>
      <c r="T234" s="12" t="s">
        <v>1116</v>
      </c>
      <c r="U234" s="12" t="s">
        <v>796</v>
      </c>
      <c r="V234" t="s">
        <v>1283</v>
      </c>
      <c r="W234" s="34" t="s">
        <v>166</v>
      </c>
      <c r="AC234">
        <v>1</v>
      </c>
      <c r="AD234" t="s">
        <v>2687</v>
      </c>
      <c r="AE234" s="223" t="s">
        <v>2671</v>
      </c>
      <c r="AF234" s="223" t="s">
        <v>2702</v>
      </c>
      <c r="AG234" s="34" t="s">
        <v>466</v>
      </c>
      <c r="AH234" s="257" t="s">
        <v>1711</v>
      </c>
      <c r="AI234" s="219">
        <v>341</v>
      </c>
    </row>
    <row r="235" spans="5:35" x14ac:dyDescent="0.25">
      <c r="E235" s="19">
        <v>50465</v>
      </c>
      <c r="K235" s="234" t="s">
        <v>255</v>
      </c>
      <c r="L235" s="235" t="s">
        <v>1489</v>
      </c>
      <c r="M235" s="35">
        <v>104</v>
      </c>
      <c r="N235">
        <f t="shared" si="12"/>
        <v>20</v>
      </c>
      <c r="S235" s="16" t="str">
        <f t="shared" si="11"/>
        <v>IONESCU LUMINITA</v>
      </c>
      <c r="T235" s="12" t="s">
        <v>1117</v>
      </c>
      <c r="U235" s="12" t="s">
        <v>797</v>
      </c>
      <c r="V235" t="s">
        <v>1262</v>
      </c>
      <c r="W235" s="34" t="s">
        <v>409</v>
      </c>
      <c r="AC235">
        <v>1</v>
      </c>
      <c r="AD235" t="s">
        <v>2687</v>
      </c>
      <c r="AE235" s="223" t="s">
        <v>2671</v>
      </c>
      <c r="AF235" s="223" t="s">
        <v>2702</v>
      </c>
      <c r="AG235" s="34" t="s">
        <v>468</v>
      </c>
      <c r="AH235" s="259" t="s">
        <v>1743</v>
      </c>
      <c r="AI235" s="219">
        <v>343</v>
      </c>
    </row>
    <row r="236" spans="5:35" x14ac:dyDescent="0.25">
      <c r="E236" s="19">
        <v>50496</v>
      </c>
      <c r="K236" s="234" t="s">
        <v>245</v>
      </c>
      <c r="L236" s="235" t="s">
        <v>1673</v>
      </c>
      <c r="M236" s="35">
        <v>93</v>
      </c>
      <c r="N236">
        <f t="shared" si="12"/>
        <v>18</v>
      </c>
      <c r="S236" s="16" t="str">
        <f t="shared" si="11"/>
        <v>IORDACHE CONSTANTIN</v>
      </c>
      <c r="T236" s="12" t="s">
        <v>731</v>
      </c>
      <c r="U236" s="12" t="s">
        <v>798</v>
      </c>
      <c r="V236" t="s">
        <v>1314</v>
      </c>
      <c r="W236" s="34" t="s">
        <v>455</v>
      </c>
      <c r="AC236">
        <v>1</v>
      </c>
      <c r="AD236" t="s">
        <v>2687</v>
      </c>
      <c r="AE236" s="223" t="s">
        <v>2671</v>
      </c>
      <c r="AF236" s="223" t="s">
        <v>2703</v>
      </c>
      <c r="AG236" s="258" t="s">
        <v>546</v>
      </c>
      <c r="AH236" s="257" t="s">
        <v>1892</v>
      </c>
      <c r="AI236" s="219">
        <v>442</v>
      </c>
    </row>
    <row r="237" spans="5:35" x14ac:dyDescent="0.25">
      <c r="E237" s="19">
        <v>50526</v>
      </c>
      <c r="K237" s="234" t="s">
        <v>270</v>
      </c>
      <c r="L237" s="235" t="s">
        <v>1490</v>
      </c>
      <c r="M237" s="35">
        <v>122</v>
      </c>
      <c r="N237">
        <f t="shared" si="12"/>
        <v>22</v>
      </c>
      <c r="S237" s="16" t="str">
        <f t="shared" si="11"/>
        <v>IORDACHE ION</v>
      </c>
      <c r="T237" s="12" t="s">
        <v>731</v>
      </c>
      <c r="U237" s="12" t="s">
        <v>799</v>
      </c>
      <c r="V237" t="s">
        <v>620</v>
      </c>
      <c r="W237" s="34" t="s">
        <v>446</v>
      </c>
      <c r="AC237">
        <v>1</v>
      </c>
      <c r="AD237" t="s">
        <v>2687</v>
      </c>
      <c r="AE237" s="223" t="s">
        <v>2671</v>
      </c>
      <c r="AF237" s="223" t="s">
        <v>2702</v>
      </c>
      <c r="AG237" s="258" t="s">
        <v>469</v>
      </c>
      <c r="AH237" s="257" t="s">
        <v>1787</v>
      </c>
      <c r="AI237" s="219">
        <v>344</v>
      </c>
    </row>
    <row r="238" spans="5:35" x14ac:dyDescent="0.25">
      <c r="E238" s="19">
        <v>50557</v>
      </c>
      <c r="K238" s="234" t="s">
        <v>2463</v>
      </c>
      <c r="L238" s="236" t="s">
        <v>2537</v>
      </c>
      <c r="M238" s="34">
        <v>461</v>
      </c>
      <c r="N238">
        <f t="shared" si="12"/>
        <v>25</v>
      </c>
      <c r="S238" s="16" t="str">
        <f t="shared" si="11"/>
        <v>IORGA ANCA</v>
      </c>
      <c r="T238" s="12" t="s">
        <v>1118</v>
      </c>
      <c r="U238" s="12" t="s">
        <v>800</v>
      </c>
      <c r="V238" t="s">
        <v>1317</v>
      </c>
      <c r="W238" s="34" t="s">
        <v>535</v>
      </c>
      <c r="AC238">
        <v>1</v>
      </c>
      <c r="AD238" t="s">
        <v>2687</v>
      </c>
      <c r="AE238" s="223" t="s">
        <v>2671</v>
      </c>
      <c r="AF238" s="223" t="s">
        <v>2702</v>
      </c>
      <c r="AG238" s="258" t="s">
        <v>498</v>
      </c>
      <c r="AH238" s="257" t="s">
        <v>1789</v>
      </c>
      <c r="AI238" s="219">
        <v>374</v>
      </c>
    </row>
    <row r="239" spans="5:35" x14ac:dyDescent="0.25">
      <c r="E239" s="19">
        <v>50587</v>
      </c>
      <c r="K239" s="234" t="s">
        <v>431</v>
      </c>
      <c r="L239" s="235" t="s">
        <v>1491</v>
      </c>
      <c r="M239" s="35">
        <v>302</v>
      </c>
      <c r="N239">
        <f t="shared" si="12"/>
        <v>18</v>
      </c>
      <c r="S239" s="16" t="str">
        <f t="shared" ref="S239:S302" si="13">K241</f>
        <v>IPATE DRAGOS MIHAI</v>
      </c>
      <c r="T239" s="12" t="s">
        <v>1119</v>
      </c>
      <c r="U239" s="12" t="s">
        <v>801</v>
      </c>
      <c r="V239" t="s">
        <v>746</v>
      </c>
      <c r="W239" s="34" t="s">
        <v>289</v>
      </c>
      <c r="AC239">
        <v>1</v>
      </c>
      <c r="AD239" t="s">
        <v>2687</v>
      </c>
      <c r="AE239" s="223" t="s">
        <v>2670</v>
      </c>
      <c r="AF239" s="223" t="s">
        <v>2703</v>
      </c>
      <c r="AG239" s="34" t="s">
        <v>470</v>
      </c>
      <c r="AH239" s="257" t="s">
        <v>1596</v>
      </c>
      <c r="AI239" s="219">
        <v>345</v>
      </c>
    </row>
    <row r="240" spans="5:35" x14ac:dyDescent="0.25">
      <c r="E240" s="19">
        <v>50618</v>
      </c>
      <c r="K240" s="234" t="s">
        <v>1920</v>
      </c>
      <c r="L240" s="236" t="s">
        <v>1950</v>
      </c>
      <c r="M240" s="34">
        <v>445</v>
      </c>
      <c r="N240">
        <f t="shared" si="12"/>
        <v>16</v>
      </c>
      <c r="S240" s="16" t="str">
        <f t="shared" si="13"/>
        <v>ISBASOIU ELIZA CONSUELA</v>
      </c>
      <c r="T240" s="12" t="s">
        <v>1120</v>
      </c>
      <c r="U240" s="12" t="s">
        <v>802</v>
      </c>
      <c r="V240" t="s">
        <v>1270</v>
      </c>
      <c r="W240" s="34" t="s">
        <v>365</v>
      </c>
      <c r="AC240">
        <v>1</v>
      </c>
      <c r="AD240" t="s">
        <v>2687</v>
      </c>
      <c r="AE240" s="223" t="s">
        <v>2670</v>
      </c>
      <c r="AF240" s="223" t="s">
        <v>2703</v>
      </c>
      <c r="AG240" s="34" t="s">
        <v>472</v>
      </c>
      <c r="AH240" s="257" t="s">
        <v>1599</v>
      </c>
      <c r="AI240" s="219">
        <v>347</v>
      </c>
    </row>
    <row r="241" spans="5:35" x14ac:dyDescent="0.25">
      <c r="E241" s="19">
        <v>50649</v>
      </c>
      <c r="K241" s="234" t="s">
        <v>507</v>
      </c>
      <c r="L241" s="235" t="s">
        <v>1674</v>
      </c>
      <c r="M241" s="35">
        <v>383</v>
      </c>
      <c r="N241">
        <f t="shared" si="12"/>
        <v>18</v>
      </c>
      <c r="S241" s="16" t="str">
        <f t="shared" si="13"/>
        <v>ISTRATE MIHAELA RAMONA</v>
      </c>
      <c r="T241" s="12" t="s">
        <v>606</v>
      </c>
      <c r="U241" s="12" t="s">
        <v>803</v>
      </c>
      <c r="V241" t="s">
        <v>667</v>
      </c>
      <c r="W241" s="34" t="s">
        <v>257</v>
      </c>
      <c r="AC241">
        <v>1</v>
      </c>
      <c r="AD241" t="s">
        <v>2687</v>
      </c>
      <c r="AE241" s="223" t="s">
        <v>2670</v>
      </c>
      <c r="AF241" s="223" t="s">
        <v>2703</v>
      </c>
      <c r="AG241" s="34" t="s">
        <v>449</v>
      </c>
      <c r="AH241" s="257" t="s">
        <v>1405</v>
      </c>
      <c r="AI241" s="219">
        <v>321</v>
      </c>
    </row>
    <row r="242" spans="5:35" x14ac:dyDescent="0.25">
      <c r="E242" s="19">
        <v>50679</v>
      </c>
      <c r="K242" s="234" t="s">
        <v>542</v>
      </c>
      <c r="L242" s="235" t="s">
        <v>1675</v>
      </c>
      <c r="M242" s="35">
        <v>421</v>
      </c>
      <c r="N242">
        <f t="shared" si="12"/>
        <v>20</v>
      </c>
      <c r="S242" s="16" t="str">
        <f t="shared" si="13"/>
        <v>ISTRATESCU ANELIS VANINA</v>
      </c>
      <c r="T242" s="12" t="s">
        <v>1121</v>
      </c>
      <c r="U242" s="12" t="s">
        <v>805</v>
      </c>
      <c r="V242" t="s">
        <v>1314</v>
      </c>
      <c r="W242" s="34" t="s">
        <v>260</v>
      </c>
      <c r="AC242">
        <v>1</v>
      </c>
      <c r="AD242" t="s">
        <v>2687</v>
      </c>
      <c r="AE242" s="223" t="s">
        <v>2670</v>
      </c>
      <c r="AF242" s="223" t="s">
        <v>2703</v>
      </c>
      <c r="AG242" s="34" t="s">
        <v>452</v>
      </c>
      <c r="AH242" s="257" t="s">
        <v>1420</v>
      </c>
      <c r="AI242" s="219">
        <v>324</v>
      </c>
    </row>
    <row r="243" spans="5:35" x14ac:dyDescent="0.25">
      <c r="E243" s="19">
        <v>50710</v>
      </c>
      <c r="K243" s="234" t="s">
        <v>226</v>
      </c>
      <c r="L243" s="236" t="s">
        <v>1676</v>
      </c>
      <c r="M243" s="34">
        <v>71</v>
      </c>
      <c r="N243">
        <f t="shared" si="12"/>
        <v>20</v>
      </c>
      <c r="S243" s="16" t="str">
        <f t="shared" si="13"/>
        <v>IURASCU VIORICA</v>
      </c>
      <c r="T243" s="12" t="s">
        <v>1122</v>
      </c>
      <c r="U243" s="12" t="s">
        <v>639</v>
      </c>
      <c r="V243" t="s">
        <v>1259</v>
      </c>
      <c r="W243" s="34" t="s">
        <v>298</v>
      </c>
      <c r="AC243">
        <v>1</v>
      </c>
      <c r="AD243" t="s">
        <v>2687</v>
      </c>
      <c r="AE243" s="223" t="s">
        <v>2670</v>
      </c>
      <c r="AF243" s="223" t="s">
        <v>2703</v>
      </c>
      <c r="AG243" s="34" t="s">
        <v>460</v>
      </c>
      <c r="AH243" s="257" t="s">
        <v>1429</v>
      </c>
      <c r="AI243" s="219">
        <v>334</v>
      </c>
    </row>
    <row r="244" spans="5:35" x14ac:dyDescent="0.25">
      <c r="E244" s="19">
        <v>50740</v>
      </c>
      <c r="K244" s="234" t="s">
        <v>227</v>
      </c>
      <c r="L244" s="235" t="s">
        <v>1677</v>
      </c>
      <c r="M244" s="35">
        <v>72</v>
      </c>
      <c r="N244">
        <f t="shared" si="12"/>
        <v>22</v>
      </c>
      <c r="S244" s="16" t="str">
        <f t="shared" si="13"/>
        <v>IVAN PAULA</v>
      </c>
      <c r="T244" s="12" t="s">
        <v>1123</v>
      </c>
      <c r="U244" s="12" t="s">
        <v>807</v>
      </c>
      <c r="V244" t="s">
        <v>1330</v>
      </c>
      <c r="W244" s="34" t="s">
        <v>523</v>
      </c>
      <c r="AC244">
        <v>1</v>
      </c>
      <c r="AD244" t="s">
        <v>2687</v>
      </c>
      <c r="AE244" s="223" t="s">
        <v>2670</v>
      </c>
      <c r="AF244" s="223" t="s">
        <v>2703</v>
      </c>
      <c r="AG244" s="34" t="s">
        <v>474</v>
      </c>
      <c r="AH244" s="257" t="s">
        <v>1637</v>
      </c>
      <c r="AI244" s="219">
        <v>349</v>
      </c>
    </row>
    <row r="245" spans="5:35" x14ac:dyDescent="0.25">
      <c r="E245" s="19">
        <v>50771</v>
      </c>
      <c r="K245" s="234" t="s">
        <v>364</v>
      </c>
      <c r="L245" s="236" t="s">
        <v>1492</v>
      </c>
      <c r="M245" s="34">
        <v>224</v>
      </c>
      <c r="N245">
        <f t="shared" si="12"/>
        <v>21</v>
      </c>
      <c r="S245" s="16" t="str">
        <f t="shared" si="13"/>
        <v>JACOB ANDRA LETITIA</v>
      </c>
      <c r="T245" s="12" t="s">
        <v>1124</v>
      </c>
      <c r="U245" s="12" t="s">
        <v>625</v>
      </c>
      <c r="V245" t="s">
        <v>748</v>
      </c>
      <c r="W245" s="34" t="s">
        <v>248</v>
      </c>
      <c r="AC245">
        <v>1</v>
      </c>
      <c r="AD245" t="s">
        <v>2687</v>
      </c>
      <c r="AE245" s="223" t="s">
        <v>2670</v>
      </c>
      <c r="AF245" s="223" t="s">
        <v>2703</v>
      </c>
      <c r="AG245" s="34" t="s">
        <v>2446</v>
      </c>
      <c r="AH245" s="257" t="s">
        <v>2520</v>
      </c>
      <c r="AI245" s="219">
        <v>512</v>
      </c>
    </row>
    <row r="246" spans="5:35" x14ac:dyDescent="0.25">
      <c r="E246" s="19">
        <v>50802</v>
      </c>
      <c r="K246" s="234" t="s">
        <v>240</v>
      </c>
      <c r="L246" s="235" t="s">
        <v>1493</v>
      </c>
      <c r="M246" s="35">
        <v>87</v>
      </c>
      <c r="N246">
        <f t="shared" si="12"/>
        <v>15</v>
      </c>
      <c r="S246" s="16" t="str">
        <f t="shared" si="13"/>
        <v>JEFLEA ANTOANETA</v>
      </c>
      <c r="T246" s="12" t="s">
        <v>1125</v>
      </c>
      <c r="U246" s="12" t="s">
        <v>684</v>
      </c>
      <c r="V246" t="s">
        <v>620</v>
      </c>
      <c r="W246" s="34" t="s">
        <v>389</v>
      </c>
      <c r="AC246">
        <v>1</v>
      </c>
      <c r="AD246" t="s">
        <v>2687</v>
      </c>
      <c r="AE246" s="223" t="s">
        <v>2670</v>
      </c>
      <c r="AF246" s="223" t="s">
        <v>2703</v>
      </c>
      <c r="AG246" s="34" t="s">
        <v>475</v>
      </c>
      <c r="AH246" s="257" t="s">
        <v>1445</v>
      </c>
      <c r="AI246" s="219">
        <v>350</v>
      </c>
    </row>
    <row r="247" spans="5:35" x14ac:dyDescent="0.25">
      <c r="E247" s="19">
        <v>50830</v>
      </c>
      <c r="K247" s="234" t="s">
        <v>406</v>
      </c>
      <c r="L247" s="236" t="s">
        <v>1678</v>
      </c>
      <c r="M247" s="34">
        <v>271</v>
      </c>
      <c r="N247">
        <f t="shared" si="12"/>
        <v>17</v>
      </c>
      <c r="S247" s="16" t="str">
        <f t="shared" si="13"/>
        <v>JELEV VIORICA</v>
      </c>
      <c r="T247" s="12" t="s">
        <v>1126</v>
      </c>
      <c r="U247" s="12" t="s">
        <v>808</v>
      </c>
      <c r="V247" t="s">
        <v>764</v>
      </c>
      <c r="W247" s="34" t="s">
        <v>366</v>
      </c>
      <c r="AC247">
        <v>1</v>
      </c>
      <c r="AD247" t="s">
        <v>2687</v>
      </c>
      <c r="AE247" s="223" t="s">
        <v>2670</v>
      </c>
      <c r="AF247" s="223" t="s">
        <v>2703</v>
      </c>
      <c r="AG247" s="34" t="s">
        <v>451</v>
      </c>
      <c r="AH247" s="257" t="s">
        <v>1649</v>
      </c>
      <c r="AI247" s="219">
        <v>323</v>
      </c>
    </row>
    <row r="248" spans="5:35" x14ac:dyDescent="0.25">
      <c r="E248" s="19">
        <v>50861</v>
      </c>
      <c r="K248" s="234" t="s">
        <v>520</v>
      </c>
      <c r="L248" s="235" t="s">
        <v>1494</v>
      </c>
      <c r="M248" s="36">
        <v>396</v>
      </c>
      <c r="N248">
        <f t="shared" si="12"/>
        <v>22</v>
      </c>
      <c r="S248" s="16" t="str">
        <f t="shared" si="13"/>
        <v>JIANU ANCA</v>
      </c>
      <c r="T248" s="12" t="s">
        <v>1127</v>
      </c>
      <c r="U248" s="12" t="s">
        <v>809</v>
      </c>
      <c r="V248" t="s">
        <v>1331</v>
      </c>
      <c r="W248" s="34" t="s">
        <v>524</v>
      </c>
      <c r="AC248">
        <v>1</v>
      </c>
      <c r="AD248" t="s">
        <v>2687</v>
      </c>
      <c r="AE248" s="223" t="s">
        <v>2670</v>
      </c>
      <c r="AF248" s="223" t="s">
        <v>2703</v>
      </c>
      <c r="AG248" s="34" t="s">
        <v>2453</v>
      </c>
      <c r="AH248" s="259" t="s">
        <v>2527</v>
      </c>
      <c r="AI248" s="219">
        <v>337</v>
      </c>
    </row>
    <row r="249" spans="5:35" x14ac:dyDescent="0.25">
      <c r="E249" s="19">
        <v>50891</v>
      </c>
      <c r="K249" s="234" t="s">
        <v>271</v>
      </c>
      <c r="L249" s="235" t="s">
        <v>1495</v>
      </c>
      <c r="M249" s="35">
        <v>123</v>
      </c>
      <c r="N249">
        <f t="shared" si="12"/>
        <v>19</v>
      </c>
      <c r="S249" s="16" t="str">
        <f t="shared" si="13"/>
        <v>JIDOVU NICU</v>
      </c>
      <c r="T249" s="12" t="s">
        <v>1128</v>
      </c>
      <c r="U249" s="12" t="s">
        <v>810</v>
      </c>
      <c r="V249" t="s">
        <v>1263</v>
      </c>
      <c r="W249" s="34" t="s">
        <v>422</v>
      </c>
      <c r="AC249">
        <v>1</v>
      </c>
      <c r="AD249" t="s">
        <v>2687</v>
      </c>
      <c r="AE249" s="223" t="s">
        <v>2670</v>
      </c>
      <c r="AF249" s="223" t="s">
        <v>2703</v>
      </c>
      <c r="AG249" s="34" t="s">
        <v>476</v>
      </c>
      <c r="AH249" s="257" t="s">
        <v>1467</v>
      </c>
      <c r="AI249" s="219">
        <v>351</v>
      </c>
    </row>
    <row r="250" spans="5:35" x14ac:dyDescent="0.25">
      <c r="E250" s="19">
        <v>50922</v>
      </c>
      <c r="K250" s="234" t="s">
        <v>243</v>
      </c>
      <c r="L250" s="235" t="s">
        <v>1496</v>
      </c>
      <c r="M250" s="35">
        <v>90</v>
      </c>
      <c r="N250">
        <f t="shared" si="12"/>
        <v>15</v>
      </c>
      <c r="S250" s="16" t="str">
        <f t="shared" si="13"/>
        <v>JINGA FLORIN CLAUDIU</v>
      </c>
      <c r="T250" s="12" t="s">
        <v>1129</v>
      </c>
      <c r="U250" s="12" t="s">
        <v>700</v>
      </c>
      <c r="V250" t="s">
        <v>833</v>
      </c>
      <c r="W250" s="34" t="s">
        <v>464</v>
      </c>
      <c r="AC250">
        <v>1</v>
      </c>
      <c r="AD250" t="s">
        <v>2687</v>
      </c>
      <c r="AE250" s="223" t="s">
        <v>2670</v>
      </c>
      <c r="AF250" s="223" t="s">
        <v>2703</v>
      </c>
      <c r="AG250" s="34" t="s">
        <v>478</v>
      </c>
      <c r="AH250" s="257" t="s">
        <v>1661</v>
      </c>
      <c r="AI250" s="219">
        <v>353</v>
      </c>
    </row>
    <row r="251" spans="5:35" x14ac:dyDescent="0.25">
      <c r="E251" s="19">
        <v>50952</v>
      </c>
      <c r="K251" s="234" t="s">
        <v>189</v>
      </c>
      <c r="L251" s="235" t="s">
        <v>1497</v>
      </c>
      <c r="M251" s="35">
        <v>32</v>
      </c>
      <c r="N251">
        <f t="shared" si="12"/>
        <v>16</v>
      </c>
      <c r="S251" s="16" t="str">
        <f t="shared" si="13"/>
        <v>JOITA TANASE</v>
      </c>
      <c r="T251" s="12" t="s">
        <v>1129</v>
      </c>
      <c r="U251" s="12" t="s">
        <v>607</v>
      </c>
      <c r="V251" t="s">
        <v>869</v>
      </c>
      <c r="W251" s="34" t="s">
        <v>210</v>
      </c>
      <c r="AC251">
        <v>1</v>
      </c>
      <c r="AD251" t="s">
        <v>2687</v>
      </c>
      <c r="AE251" s="223" t="s">
        <v>2670</v>
      </c>
      <c r="AF251" s="223" t="s">
        <v>2703</v>
      </c>
      <c r="AG251" s="34" t="s">
        <v>479</v>
      </c>
      <c r="AH251" s="257" t="s">
        <v>1669</v>
      </c>
      <c r="AI251" s="219">
        <v>354</v>
      </c>
    </row>
    <row r="252" spans="5:35" x14ac:dyDescent="0.25">
      <c r="E252" s="19">
        <v>50983</v>
      </c>
      <c r="K252" s="234" t="s">
        <v>395</v>
      </c>
      <c r="L252" s="236" t="s">
        <v>1679</v>
      </c>
      <c r="M252" s="34">
        <v>257</v>
      </c>
      <c r="N252">
        <f t="shared" si="12"/>
        <v>18</v>
      </c>
      <c r="S252" s="16" t="str">
        <f t="shared" si="13"/>
        <v>KISILEWICZ DAN VICTOR</v>
      </c>
      <c r="T252" s="12" t="s">
        <v>1130</v>
      </c>
      <c r="U252" s="12" t="s">
        <v>811</v>
      </c>
      <c r="V252" t="s">
        <v>748</v>
      </c>
      <c r="W252" s="34" t="s">
        <v>272</v>
      </c>
      <c r="AC252">
        <v>1</v>
      </c>
      <c r="AD252" t="s">
        <v>2687</v>
      </c>
      <c r="AE252" s="223" t="s">
        <v>2670</v>
      </c>
      <c r="AF252" s="223" t="s">
        <v>2703</v>
      </c>
      <c r="AG252" s="34" t="s">
        <v>480</v>
      </c>
      <c r="AH252" s="257" t="s">
        <v>1502</v>
      </c>
      <c r="AI252" s="219">
        <v>355</v>
      </c>
    </row>
    <row r="253" spans="5:35" x14ac:dyDescent="0.25">
      <c r="E253" s="19">
        <v>51014</v>
      </c>
      <c r="K253" s="234" t="s">
        <v>2464</v>
      </c>
      <c r="L253" s="235" t="s">
        <v>2538</v>
      </c>
      <c r="M253" s="35">
        <v>495</v>
      </c>
      <c r="N253">
        <f t="shared" si="12"/>
        <v>18</v>
      </c>
      <c r="S253" s="16" t="str">
        <f t="shared" si="13"/>
        <v>KISILEWICZ ILEANA MARIA</v>
      </c>
      <c r="T253" s="12" t="s">
        <v>1940</v>
      </c>
      <c r="U253" s="12" t="s">
        <v>1941</v>
      </c>
      <c r="V253" t="s">
        <v>1368</v>
      </c>
      <c r="W253" s="34" t="s">
        <v>1924</v>
      </c>
      <c r="AC253">
        <v>1</v>
      </c>
      <c r="AD253" t="s">
        <v>2687</v>
      </c>
      <c r="AE253" s="223" t="s">
        <v>2670</v>
      </c>
      <c r="AF253" s="223" t="s">
        <v>2703</v>
      </c>
      <c r="AG253" s="34" t="s">
        <v>464</v>
      </c>
      <c r="AH253" s="257" t="s">
        <v>1511</v>
      </c>
      <c r="AI253" s="219">
        <v>339</v>
      </c>
    </row>
    <row r="254" spans="5:35" x14ac:dyDescent="0.25">
      <c r="E254" s="19">
        <v>51044</v>
      </c>
      <c r="K254" s="234" t="s">
        <v>407</v>
      </c>
      <c r="L254" s="235" t="s">
        <v>1680</v>
      </c>
      <c r="M254" s="35">
        <v>272</v>
      </c>
      <c r="N254">
        <f t="shared" si="12"/>
        <v>20</v>
      </c>
      <c r="S254" s="16" t="str">
        <f t="shared" si="13"/>
        <v>LACHE ELENA IULIANA</v>
      </c>
      <c r="T254" s="12" t="s">
        <v>1131</v>
      </c>
      <c r="U254" s="12" t="s">
        <v>812</v>
      </c>
      <c r="V254" t="s">
        <v>743</v>
      </c>
      <c r="W254" s="34" t="s">
        <v>481</v>
      </c>
      <c r="AC254">
        <v>1</v>
      </c>
      <c r="AD254" t="s">
        <v>2687</v>
      </c>
      <c r="AE254" s="223" t="s">
        <v>2670</v>
      </c>
      <c r="AF254" s="223" t="s">
        <v>2703</v>
      </c>
      <c r="AG254" s="34" t="s">
        <v>481</v>
      </c>
      <c r="AH254" s="257" t="s">
        <v>1707</v>
      </c>
      <c r="AI254" s="219">
        <v>356</v>
      </c>
    </row>
    <row r="255" spans="5:35" x14ac:dyDescent="0.25">
      <c r="E255" s="19">
        <v>51075</v>
      </c>
      <c r="K255" s="234" t="s">
        <v>396</v>
      </c>
      <c r="L255" s="235" t="s">
        <v>1681</v>
      </c>
      <c r="M255" s="35">
        <v>258</v>
      </c>
      <c r="N255">
        <f t="shared" si="12"/>
        <v>23</v>
      </c>
      <c r="S255" s="16" t="str">
        <f t="shared" si="13"/>
        <v>LACRARU FLORIN BOGDAN</v>
      </c>
      <c r="T255" s="12" t="s">
        <v>1131</v>
      </c>
      <c r="U255" s="12" t="s">
        <v>813</v>
      </c>
      <c r="V255" t="s">
        <v>1334</v>
      </c>
      <c r="W255" s="34" t="s">
        <v>465</v>
      </c>
      <c r="AC255">
        <v>1</v>
      </c>
      <c r="AD255" t="s">
        <v>2687</v>
      </c>
      <c r="AE255" s="223" t="s">
        <v>2670</v>
      </c>
      <c r="AF255" s="223" t="s">
        <v>2703</v>
      </c>
      <c r="AG255" s="34" t="s">
        <v>482</v>
      </c>
      <c r="AH255" s="257" t="s">
        <v>1708</v>
      </c>
      <c r="AI255" s="219">
        <v>357</v>
      </c>
    </row>
    <row r="256" spans="5:35" x14ac:dyDescent="0.25">
      <c r="E256" s="19">
        <v>51105</v>
      </c>
      <c r="K256" s="234" t="s">
        <v>209</v>
      </c>
      <c r="L256" s="235" t="s">
        <v>1682</v>
      </c>
      <c r="M256" s="35">
        <v>53</v>
      </c>
      <c r="N256">
        <f t="shared" si="12"/>
        <v>16</v>
      </c>
      <c r="S256" s="16" t="str">
        <f t="shared" si="13"/>
        <v>LAZAR CORNEL</v>
      </c>
      <c r="T256" s="12" t="s">
        <v>1132</v>
      </c>
      <c r="U256" s="12" t="s">
        <v>606</v>
      </c>
      <c r="V256" t="s">
        <v>753</v>
      </c>
      <c r="W256" s="34" t="s">
        <v>410</v>
      </c>
      <c r="AC256">
        <v>1</v>
      </c>
      <c r="AD256" t="s">
        <v>2687</v>
      </c>
      <c r="AE256" s="223" t="s">
        <v>2670</v>
      </c>
      <c r="AF256" s="223" t="s">
        <v>2703</v>
      </c>
      <c r="AG256" s="34" t="s">
        <v>483</v>
      </c>
      <c r="AH256" s="257" t="s">
        <v>1718</v>
      </c>
      <c r="AI256" s="219">
        <v>358</v>
      </c>
    </row>
    <row r="257" spans="5:35" x14ac:dyDescent="0.25">
      <c r="E257" s="19">
        <v>51136</v>
      </c>
      <c r="K257" s="234" t="s">
        <v>228</v>
      </c>
      <c r="L257" s="235" t="s">
        <v>1683</v>
      </c>
      <c r="M257" s="35">
        <v>73</v>
      </c>
      <c r="N257">
        <f t="shared" si="12"/>
        <v>19</v>
      </c>
      <c r="S257" s="16" t="str">
        <f t="shared" si="13"/>
        <v>LAZAR LILIANA MARILENA</v>
      </c>
      <c r="T257" s="12" t="s">
        <v>1133</v>
      </c>
      <c r="U257" s="12" t="s">
        <v>620</v>
      </c>
      <c r="V257" t="s">
        <v>1258</v>
      </c>
      <c r="W257" s="34" t="s">
        <v>211</v>
      </c>
      <c r="AC257">
        <v>1</v>
      </c>
      <c r="AD257" t="s">
        <v>2687</v>
      </c>
      <c r="AE257" s="223" t="s">
        <v>2670</v>
      </c>
      <c r="AF257" s="223" t="s">
        <v>2703</v>
      </c>
      <c r="AG257" s="34" t="s">
        <v>484</v>
      </c>
      <c r="AH257" s="257" t="s">
        <v>1722</v>
      </c>
      <c r="AI257" s="219">
        <v>359</v>
      </c>
    </row>
    <row r="258" spans="5:35" x14ac:dyDescent="0.25">
      <c r="K258" s="234" t="s">
        <v>2465</v>
      </c>
      <c r="L258" s="235" t="s">
        <v>2539</v>
      </c>
      <c r="M258" s="35">
        <v>501</v>
      </c>
      <c r="N258">
        <f t="shared" si="12"/>
        <v>18</v>
      </c>
      <c r="S258" s="16" t="str">
        <f t="shared" si="13"/>
        <v>LAZAR RARES PATRICK</v>
      </c>
      <c r="T258" s="12" t="s">
        <v>1134</v>
      </c>
      <c r="U258" s="12" t="s">
        <v>759</v>
      </c>
      <c r="V258" t="s">
        <v>632</v>
      </c>
      <c r="W258" s="34" t="s">
        <v>1918</v>
      </c>
      <c r="AC258">
        <v>1</v>
      </c>
      <c r="AD258" t="s">
        <v>2687</v>
      </c>
      <c r="AE258" s="223" t="s">
        <v>2670</v>
      </c>
      <c r="AF258" s="223" t="s">
        <v>2703</v>
      </c>
      <c r="AG258" s="34" t="s">
        <v>467</v>
      </c>
      <c r="AH258" s="257" t="s">
        <v>1531</v>
      </c>
      <c r="AI258" s="219">
        <v>342</v>
      </c>
    </row>
    <row r="259" spans="5:35" x14ac:dyDescent="0.25">
      <c r="K259" s="234" t="s">
        <v>533</v>
      </c>
      <c r="L259" s="235" t="s">
        <v>1684</v>
      </c>
      <c r="M259" s="35">
        <v>412</v>
      </c>
      <c r="N259">
        <f t="shared" si="12"/>
        <v>19</v>
      </c>
      <c r="S259" s="16" t="str">
        <f t="shared" si="13"/>
        <v>LAZAROIU GEORGE ROBERT</v>
      </c>
      <c r="T259" s="12" t="s">
        <v>1134</v>
      </c>
      <c r="U259" s="12" t="s">
        <v>814</v>
      </c>
      <c r="V259" t="s">
        <v>684</v>
      </c>
      <c r="W259" s="34" t="s">
        <v>432</v>
      </c>
      <c r="AC259">
        <v>1</v>
      </c>
      <c r="AD259" t="s">
        <v>2687</v>
      </c>
      <c r="AE259" s="223" t="s">
        <v>2670</v>
      </c>
      <c r="AF259" s="223" t="s">
        <v>2703</v>
      </c>
      <c r="AG259" s="34" t="s">
        <v>1916</v>
      </c>
      <c r="AH259" s="257" t="s">
        <v>1603</v>
      </c>
      <c r="AI259" s="219">
        <v>329</v>
      </c>
    </row>
    <row r="260" spans="5:35" x14ac:dyDescent="0.25">
      <c r="K260" s="234" t="s">
        <v>521</v>
      </c>
      <c r="L260" s="235" t="s">
        <v>1685</v>
      </c>
      <c r="M260" s="35">
        <v>397</v>
      </c>
      <c r="N260">
        <f t="shared" si="12"/>
        <v>17</v>
      </c>
      <c r="S260" s="16" t="str">
        <f t="shared" si="13"/>
        <v>LEPADATU IOANA</v>
      </c>
      <c r="T260" s="12" t="s">
        <v>1134</v>
      </c>
      <c r="U260" s="12" t="s">
        <v>639</v>
      </c>
      <c r="V260" t="s">
        <v>632</v>
      </c>
      <c r="W260" s="34" t="s">
        <v>482</v>
      </c>
      <c r="AC260">
        <v>1</v>
      </c>
      <c r="AD260" t="s">
        <v>2687</v>
      </c>
      <c r="AE260" s="223" t="s">
        <v>2670</v>
      </c>
      <c r="AF260" s="223" t="s">
        <v>2703</v>
      </c>
      <c r="AG260" s="34" t="s">
        <v>497</v>
      </c>
      <c r="AH260" s="259" t="s">
        <v>1750</v>
      </c>
      <c r="AI260" s="219">
        <v>373</v>
      </c>
    </row>
    <row r="261" spans="5:35" x14ac:dyDescent="0.25">
      <c r="K261" s="234" t="s">
        <v>354</v>
      </c>
      <c r="L261" s="235" t="s">
        <v>1686</v>
      </c>
      <c r="M261" s="35">
        <v>214</v>
      </c>
      <c r="N261">
        <f t="shared" ref="N261:N324" si="14">LEN(L261)</f>
        <v>21</v>
      </c>
      <c r="S261" s="16" t="str">
        <f t="shared" si="13"/>
        <v>LERESCU EMIL SORIN</v>
      </c>
      <c r="T261" s="12" t="s">
        <v>1135</v>
      </c>
      <c r="U261" s="12" t="s">
        <v>815</v>
      </c>
      <c r="V261" t="s">
        <v>1364</v>
      </c>
      <c r="W261" s="34" t="s">
        <v>367</v>
      </c>
      <c r="AC261">
        <v>1</v>
      </c>
      <c r="AD261" t="s">
        <v>2687</v>
      </c>
      <c r="AE261" s="223" t="s">
        <v>2670</v>
      </c>
      <c r="AF261" s="223" t="s">
        <v>2703</v>
      </c>
      <c r="AG261" s="258" t="s">
        <v>486</v>
      </c>
      <c r="AH261" s="257" t="s">
        <v>1550</v>
      </c>
      <c r="AI261" s="219">
        <v>361</v>
      </c>
    </row>
    <row r="262" spans="5:35" x14ac:dyDescent="0.25">
      <c r="K262" s="234" t="s">
        <v>443</v>
      </c>
      <c r="L262" s="235" t="s">
        <v>1498</v>
      </c>
      <c r="M262" s="35">
        <v>314</v>
      </c>
      <c r="N262">
        <f t="shared" si="14"/>
        <v>20</v>
      </c>
      <c r="S262" s="16" t="str">
        <f t="shared" si="13"/>
        <v>LESCAI CONSTANTIN DANIEL</v>
      </c>
      <c r="T262" s="12" t="s">
        <v>1136</v>
      </c>
      <c r="U262" s="12" t="s">
        <v>816</v>
      </c>
      <c r="V262" t="s">
        <v>1310</v>
      </c>
      <c r="W262" s="34" t="s">
        <v>212</v>
      </c>
      <c r="AC262">
        <v>1</v>
      </c>
      <c r="AD262" t="s">
        <v>2687</v>
      </c>
      <c r="AE262" s="223" t="s">
        <v>2670</v>
      </c>
      <c r="AF262" s="223" t="s">
        <v>2703</v>
      </c>
      <c r="AG262" s="262" t="s">
        <v>2494</v>
      </c>
      <c r="AH262" s="257" t="s">
        <v>2568</v>
      </c>
      <c r="AI262" s="219">
        <v>514</v>
      </c>
    </row>
    <row r="263" spans="5:35" x14ac:dyDescent="0.25">
      <c r="K263" s="234" t="s">
        <v>355</v>
      </c>
      <c r="L263" s="235" t="s">
        <v>1687</v>
      </c>
      <c r="M263" s="35">
        <v>215</v>
      </c>
      <c r="N263">
        <f t="shared" si="14"/>
        <v>18</v>
      </c>
      <c r="S263" s="16" t="str">
        <f t="shared" si="13"/>
        <v>LESNI CLAUDIU IULIAN</v>
      </c>
      <c r="T263" s="12" t="s">
        <v>1137</v>
      </c>
      <c r="U263" s="12" t="s">
        <v>817</v>
      </c>
      <c r="V263" t="s">
        <v>1320</v>
      </c>
      <c r="W263" s="34" t="s">
        <v>543</v>
      </c>
      <c r="AC263">
        <v>1</v>
      </c>
      <c r="AD263" t="s">
        <v>2687</v>
      </c>
      <c r="AE263" s="223" t="s">
        <v>2670</v>
      </c>
      <c r="AF263" s="223" t="s">
        <v>2703</v>
      </c>
      <c r="AG263" s="262" t="s">
        <v>488</v>
      </c>
      <c r="AH263" s="257" t="s">
        <v>1762</v>
      </c>
      <c r="AI263" s="219">
        <v>363</v>
      </c>
    </row>
    <row r="264" spans="5:35" x14ac:dyDescent="0.25">
      <c r="K264" s="234" t="s">
        <v>2466</v>
      </c>
      <c r="L264" s="236" t="s">
        <v>2540</v>
      </c>
      <c r="M264" s="34">
        <v>480</v>
      </c>
      <c r="N264">
        <f t="shared" si="14"/>
        <v>23</v>
      </c>
      <c r="S264" s="16" t="str">
        <f t="shared" si="13"/>
        <v>LISIEVICI PETRU</v>
      </c>
      <c r="T264" s="12" t="s">
        <v>1138</v>
      </c>
      <c r="U264" s="12" t="s">
        <v>676</v>
      </c>
      <c r="V264" t="s">
        <v>808</v>
      </c>
      <c r="W264" s="34" t="s">
        <v>433</v>
      </c>
      <c r="AC264">
        <v>1</v>
      </c>
      <c r="AD264" t="s">
        <v>2687</v>
      </c>
      <c r="AE264" s="223" t="s">
        <v>2670</v>
      </c>
      <c r="AF264" s="223" t="s">
        <v>2703</v>
      </c>
      <c r="AG264" s="258" t="s">
        <v>490</v>
      </c>
      <c r="AH264" s="257" t="s">
        <v>1769</v>
      </c>
      <c r="AI264" s="219">
        <v>365</v>
      </c>
    </row>
    <row r="265" spans="5:35" x14ac:dyDescent="0.25">
      <c r="K265" s="234" t="s">
        <v>534</v>
      </c>
      <c r="L265" s="235" t="s">
        <v>1688</v>
      </c>
      <c r="M265" s="35">
        <v>413</v>
      </c>
      <c r="N265">
        <f t="shared" si="14"/>
        <v>19</v>
      </c>
      <c r="S265" s="16" t="str">
        <f t="shared" si="13"/>
        <v>LUNGU COSMIN</v>
      </c>
      <c r="T265" s="12" t="s">
        <v>1139</v>
      </c>
      <c r="U265" s="12" t="s">
        <v>599</v>
      </c>
      <c r="V265" t="s">
        <v>872</v>
      </c>
      <c r="W265" s="34" t="s">
        <v>198</v>
      </c>
      <c r="AC265">
        <v>1</v>
      </c>
      <c r="AD265" t="s">
        <v>2687</v>
      </c>
      <c r="AE265" s="223" t="s">
        <v>2670</v>
      </c>
      <c r="AF265" s="223" t="s">
        <v>2703</v>
      </c>
      <c r="AG265" s="258" t="s">
        <v>491</v>
      </c>
      <c r="AH265" s="257" t="s">
        <v>1777</v>
      </c>
      <c r="AI265" s="219">
        <v>366</v>
      </c>
    </row>
    <row r="266" spans="5:35" x14ac:dyDescent="0.25">
      <c r="K266" s="234" t="s">
        <v>327</v>
      </c>
      <c r="L266" s="235" t="s">
        <v>1499</v>
      </c>
      <c r="M266" s="35">
        <v>183</v>
      </c>
      <c r="N266">
        <f t="shared" si="14"/>
        <v>21</v>
      </c>
      <c r="S266" s="16" t="str">
        <f t="shared" si="13"/>
        <v>LUPESCU CONSTANTIN</v>
      </c>
      <c r="T266" s="12" t="s">
        <v>1139</v>
      </c>
      <c r="U266" s="12" t="s">
        <v>818</v>
      </c>
      <c r="V266" t="s">
        <v>632</v>
      </c>
      <c r="W266" s="34" t="s">
        <v>273</v>
      </c>
      <c r="AC266">
        <v>1</v>
      </c>
      <c r="AD266" t="s">
        <v>2688</v>
      </c>
      <c r="AE266" s="223" t="s">
        <v>2670</v>
      </c>
      <c r="AF266" s="223" t="s">
        <v>2704</v>
      </c>
      <c r="AG266" s="34" t="s">
        <v>192</v>
      </c>
      <c r="AH266" s="257" t="s">
        <v>1393</v>
      </c>
      <c r="AI266" s="219">
        <v>35</v>
      </c>
    </row>
    <row r="267" spans="5:35" x14ac:dyDescent="0.25">
      <c r="K267" s="234" t="s">
        <v>343</v>
      </c>
      <c r="L267" s="235" t="s">
        <v>1500</v>
      </c>
      <c r="M267" s="35">
        <v>201</v>
      </c>
      <c r="N267">
        <f t="shared" si="14"/>
        <v>18</v>
      </c>
      <c r="S267" s="16" t="str">
        <f t="shared" si="13"/>
        <v>LUPESCU IRINA</v>
      </c>
      <c r="T267" s="12" t="s">
        <v>1140</v>
      </c>
      <c r="U267" s="12" t="s">
        <v>819</v>
      </c>
      <c r="V267" t="s">
        <v>835</v>
      </c>
      <c r="W267" s="34" t="s">
        <v>466</v>
      </c>
      <c r="AC267">
        <v>1</v>
      </c>
      <c r="AD267" t="s">
        <v>2688</v>
      </c>
      <c r="AE267" s="223" t="s">
        <v>2670</v>
      </c>
      <c r="AF267" s="223" t="s">
        <v>2704</v>
      </c>
      <c r="AG267" s="34" t="s">
        <v>185</v>
      </c>
      <c r="AH267" s="257" t="s">
        <v>1587</v>
      </c>
      <c r="AI267" s="219">
        <v>28</v>
      </c>
    </row>
    <row r="268" spans="5:35" x14ac:dyDescent="0.25">
      <c r="K268" s="234" t="s">
        <v>2467</v>
      </c>
      <c r="L268" s="235" t="s">
        <v>2541</v>
      </c>
      <c r="M268" s="35">
        <v>481</v>
      </c>
      <c r="N268">
        <f t="shared" si="14"/>
        <v>24</v>
      </c>
      <c r="S268" s="16" t="str">
        <f t="shared" si="13"/>
        <v>LUPU MARILENA ANDREA</v>
      </c>
      <c r="T268" s="12" t="s">
        <v>1140</v>
      </c>
      <c r="U268" s="12" t="s">
        <v>820</v>
      </c>
      <c r="V268" t="s">
        <v>1338</v>
      </c>
      <c r="W268" s="34" t="s">
        <v>438</v>
      </c>
      <c r="AC268">
        <v>1</v>
      </c>
      <c r="AD268" t="s">
        <v>2688</v>
      </c>
      <c r="AE268" s="223" t="s">
        <v>2670</v>
      </c>
      <c r="AF268" s="223" t="s">
        <v>2704</v>
      </c>
      <c r="AG268" s="34" t="s">
        <v>2435</v>
      </c>
      <c r="AH268" s="257" t="s">
        <v>2509</v>
      </c>
      <c r="AI268" s="219">
        <v>464</v>
      </c>
    </row>
    <row r="269" spans="5:35" x14ac:dyDescent="0.25">
      <c r="K269" s="234" t="s">
        <v>311</v>
      </c>
      <c r="L269" s="236" t="s">
        <v>1501</v>
      </c>
      <c r="M269" s="34">
        <v>166</v>
      </c>
      <c r="N269">
        <f t="shared" si="14"/>
        <v>19</v>
      </c>
      <c r="S269" s="16" t="str">
        <f t="shared" si="13"/>
        <v>LUPU RALUCA OANA</v>
      </c>
      <c r="T269" s="12" t="s">
        <v>1141</v>
      </c>
      <c r="U269" s="12" t="s">
        <v>821</v>
      </c>
      <c r="V269" t="s">
        <v>792</v>
      </c>
      <c r="W269" s="34" t="s">
        <v>508</v>
      </c>
      <c r="AC269">
        <v>1</v>
      </c>
      <c r="AD269" t="s">
        <v>2688</v>
      </c>
      <c r="AE269" s="223" t="s">
        <v>2670</v>
      </c>
      <c r="AF269" s="223" t="s">
        <v>2704</v>
      </c>
      <c r="AG269" s="34" t="s">
        <v>204</v>
      </c>
      <c r="AH269" s="257" t="s">
        <v>1610</v>
      </c>
      <c r="AI269" s="219">
        <v>48</v>
      </c>
    </row>
    <row r="270" spans="5:35" x14ac:dyDescent="0.25">
      <c r="K270" s="234" t="s">
        <v>162</v>
      </c>
      <c r="L270" s="235" t="s">
        <v>1689</v>
      </c>
      <c r="M270" s="35">
        <v>4</v>
      </c>
      <c r="N270">
        <f t="shared" si="14"/>
        <v>17</v>
      </c>
      <c r="S270" s="16" t="str">
        <f t="shared" si="13"/>
        <v>LUPU SORIN</v>
      </c>
      <c r="T270" s="12" t="s">
        <v>1142</v>
      </c>
      <c r="U270" s="12" t="s">
        <v>687</v>
      </c>
      <c r="V270" t="s">
        <v>623</v>
      </c>
      <c r="W270" s="34" t="s">
        <v>397</v>
      </c>
      <c r="AC270">
        <v>1</v>
      </c>
      <c r="AD270" t="s">
        <v>2688</v>
      </c>
      <c r="AE270" s="223" t="s">
        <v>2670</v>
      </c>
      <c r="AF270" s="223" t="s">
        <v>2704</v>
      </c>
      <c r="AG270" s="34" t="s">
        <v>224</v>
      </c>
      <c r="AH270" s="257" t="s">
        <v>1616</v>
      </c>
      <c r="AI270" s="219">
        <v>69</v>
      </c>
    </row>
    <row r="271" spans="5:35" x14ac:dyDescent="0.25">
      <c r="K271" s="234" t="s">
        <v>1890</v>
      </c>
      <c r="L271" s="235" t="s">
        <v>1891</v>
      </c>
      <c r="M271" s="35">
        <v>439</v>
      </c>
      <c r="N271">
        <f t="shared" si="14"/>
        <v>17</v>
      </c>
      <c r="S271" s="16" t="str">
        <f t="shared" si="13"/>
        <v>MADESCU LIONELA</v>
      </c>
      <c r="T271" s="12" t="s">
        <v>1143</v>
      </c>
      <c r="U271" s="12" t="s">
        <v>693</v>
      </c>
      <c r="V271" t="s">
        <v>1321</v>
      </c>
      <c r="W271" s="34" t="s">
        <v>537</v>
      </c>
      <c r="AC271">
        <v>1</v>
      </c>
      <c r="AD271" t="s">
        <v>2688</v>
      </c>
      <c r="AE271" s="223" t="s">
        <v>2670</v>
      </c>
      <c r="AF271" s="223" t="s">
        <v>2704</v>
      </c>
      <c r="AG271" s="34" t="s">
        <v>193</v>
      </c>
      <c r="AH271" s="257" t="s">
        <v>1424</v>
      </c>
      <c r="AI271" s="219">
        <v>36</v>
      </c>
    </row>
    <row r="272" spans="5:35" x14ac:dyDescent="0.25">
      <c r="K272" s="234" t="s">
        <v>2468</v>
      </c>
      <c r="L272" s="235" t="s">
        <v>2542</v>
      </c>
      <c r="M272" s="35">
        <v>504</v>
      </c>
      <c r="N272">
        <f t="shared" si="14"/>
        <v>16</v>
      </c>
      <c r="S272" s="16" t="str">
        <f t="shared" si="13"/>
        <v>MADULARESCU EMILIA</v>
      </c>
      <c r="T272" s="12" t="s">
        <v>1144</v>
      </c>
      <c r="U272" s="12" t="s">
        <v>822</v>
      </c>
      <c r="V272" t="s">
        <v>1332</v>
      </c>
      <c r="W272" s="34" t="s">
        <v>525</v>
      </c>
      <c r="AC272">
        <v>1</v>
      </c>
      <c r="AD272" t="s">
        <v>2688</v>
      </c>
      <c r="AE272" s="223" t="s">
        <v>2670</v>
      </c>
      <c r="AF272" s="223" t="s">
        <v>2704</v>
      </c>
      <c r="AG272" s="34" t="s">
        <v>188</v>
      </c>
      <c r="AH272" s="257" t="s">
        <v>1441</v>
      </c>
      <c r="AI272" s="219">
        <v>31</v>
      </c>
    </row>
    <row r="273" spans="11:35" x14ac:dyDescent="0.25">
      <c r="K273" s="234" t="s">
        <v>480</v>
      </c>
      <c r="L273" s="235" t="s">
        <v>1502</v>
      </c>
      <c r="M273" s="35">
        <v>355</v>
      </c>
      <c r="N273">
        <f t="shared" si="14"/>
        <v>21</v>
      </c>
      <c r="S273" s="16" t="str">
        <f t="shared" si="13"/>
        <v>MAGIRU ANCA</v>
      </c>
      <c r="T273" s="12" t="s">
        <v>774</v>
      </c>
      <c r="U273" s="12" t="s">
        <v>823</v>
      </c>
      <c r="V273" t="s">
        <v>665</v>
      </c>
      <c r="W273" s="34" t="s">
        <v>496</v>
      </c>
      <c r="AC273">
        <v>1</v>
      </c>
      <c r="AD273" t="s">
        <v>2688</v>
      </c>
      <c r="AE273" s="223" t="s">
        <v>2670</v>
      </c>
      <c r="AF273" s="223" t="s">
        <v>2704</v>
      </c>
      <c r="AG273" s="34" t="s">
        <v>183</v>
      </c>
      <c r="AH273" s="257" t="s">
        <v>1444</v>
      </c>
      <c r="AI273" s="219">
        <v>26</v>
      </c>
    </row>
    <row r="274" spans="11:35" x14ac:dyDescent="0.25">
      <c r="K274" s="234" t="s">
        <v>2469</v>
      </c>
      <c r="L274" s="235" t="s">
        <v>2543</v>
      </c>
      <c r="M274" s="35">
        <v>465</v>
      </c>
      <c r="N274">
        <f t="shared" si="14"/>
        <v>24</v>
      </c>
      <c r="S274" s="16" t="str">
        <f t="shared" si="13"/>
        <v>MAGUREANU ILIE</v>
      </c>
      <c r="T274" s="12" t="s">
        <v>929</v>
      </c>
      <c r="U274" s="12" t="s">
        <v>824</v>
      </c>
      <c r="V274" t="s">
        <v>624</v>
      </c>
      <c r="W274" s="34" t="s">
        <v>423</v>
      </c>
      <c r="AC274">
        <v>1</v>
      </c>
      <c r="AD274" t="s">
        <v>2688</v>
      </c>
      <c r="AE274" s="223" t="s">
        <v>2670</v>
      </c>
      <c r="AF274" s="223" t="s">
        <v>2704</v>
      </c>
      <c r="AG274" s="34" t="s">
        <v>2449</v>
      </c>
      <c r="AH274" s="257" t="s">
        <v>2523</v>
      </c>
      <c r="AI274" s="219">
        <v>463</v>
      </c>
    </row>
    <row r="275" spans="11:35" x14ac:dyDescent="0.25">
      <c r="K275" s="234" t="s">
        <v>522</v>
      </c>
      <c r="L275" s="235" t="s">
        <v>1503</v>
      </c>
      <c r="M275" s="35">
        <v>398</v>
      </c>
      <c r="N275">
        <f t="shared" si="14"/>
        <v>17</v>
      </c>
      <c r="S275" s="16" t="str">
        <f t="shared" si="13"/>
        <v>MANEA DELIA</v>
      </c>
      <c r="T275" s="12" t="s">
        <v>1145</v>
      </c>
      <c r="U275" s="12" t="s">
        <v>825</v>
      </c>
      <c r="V275" t="s">
        <v>660</v>
      </c>
      <c r="W275" s="34" t="s">
        <v>178</v>
      </c>
      <c r="AC275">
        <v>1</v>
      </c>
      <c r="AD275" t="s">
        <v>2688</v>
      </c>
      <c r="AE275" s="223" t="s">
        <v>2670</v>
      </c>
      <c r="AF275" s="223" t="s">
        <v>2704</v>
      </c>
      <c r="AG275" s="34" t="s">
        <v>187</v>
      </c>
      <c r="AH275" s="259" t="s">
        <v>1455</v>
      </c>
      <c r="AI275" s="219">
        <v>30</v>
      </c>
    </row>
    <row r="276" spans="11:35" x14ac:dyDescent="0.25">
      <c r="K276" s="234" t="s">
        <v>2470</v>
      </c>
      <c r="L276" s="236" t="s">
        <v>2544</v>
      </c>
      <c r="M276" s="34">
        <v>496</v>
      </c>
      <c r="N276">
        <f t="shared" si="14"/>
        <v>20</v>
      </c>
      <c r="S276" s="16" t="str">
        <f t="shared" si="13"/>
        <v>MANU MAGDALENA BEATRICE</v>
      </c>
      <c r="T276" s="12" t="s">
        <v>1145</v>
      </c>
      <c r="U276" s="12" t="s">
        <v>826</v>
      </c>
      <c r="V276" t="s">
        <v>620</v>
      </c>
      <c r="W276" s="34" t="s">
        <v>231</v>
      </c>
      <c r="AC276">
        <v>1</v>
      </c>
      <c r="AD276" t="s">
        <v>2688</v>
      </c>
      <c r="AE276" s="223" t="s">
        <v>2670</v>
      </c>
      <c r="AF276" s="223" t="s">
        <v>2704</v>
      </c>
      <c r="AG276" s="34" t="s">
        <v>1919</v>
      </c>
      <c r="AH276" s="257" t="s">
        <v>1949</v>
      </c>
      <c r="AI276" s="219">
        <v>444</v>
      </c>
    </row>
    <row r="277" spans="11:35" x14ac:dyDescent="0.25">
      <c r="K277" s="234" t="s">
        <v>1926</v>
      </c>
      <c r="L277" s="235" t="s">
        <v>1956</v>
      </c>
      <c r="M277" s="36">
        <v>451</v>
      </c>
      <c r="N277">
        <f t="shared" si="14"/>
        <v>17</v>
      </c>
      <c r="S277" s="16" t="str">
        <f t="shared" si="13"/>
        <v>MARES MARIUS DANIEL</v>
      </c>
      <c r="T277" s="12" t="s">
        <v>1146</v>
      </c>
      <c r="U277" s="12" t="s">
        <v>827</v>
      </c>
      <c r="V277" t="s">
        <v>1339</v>
      </c>
      <c r="W277" s="34" t="s">
        <v>424</v>
      </c>
      <c r="AC277">
        <v>1</v>
      </c>
      <c r="AD277" t="s">
        <v>2688</v>
      </c>
      <c r="AE277" s="223" t="s">
        <v>2670</v>
      </c>
      <c r="AF277" s="223" t="s">
        <v>2704</v>
      </c>
      <c r="AG277" s="34" t="s">
        <v>194</v>
      </c>
      <c r="AH277" s="257" t="s">
        <v>1457</v>
      </c>
      <c r="AI277" s="219">
        <v>37</v>
      </c>
    </row>
    <row r="278" spans="11:35" x14ac:dyDescent="0.25">
      <c r="K278" s="234" t="s">
        <v>325</v>
      </c>
      <c r="L278" s="235" t="s">
        <v>1690</v>
      </c>
      <c r="M278" s="35">
        <v>181</v>
      </c>
      <c r="N278">
        <f t="shared" si="14"/>
        <v>20</v>
      </c>
      <c r="S278" s="16" t="str">
        <f t="shared" si="13"/>
        <v>MARICA ALEXANDRA SIMONA</v>
      </c>
      <c r="T278" s="12" t="s">
        <v>1146</v>
      </c>
      <c r="U278" s="12" t="s">
        <v>1946</v>
      </c>
      <c r="V278" t="s">
        <v>1257</v>
      </c>
      <c r="W278" s="34" t="s">
        <v>1928</v>
      </c>
      <c r="AC278">
        <v>1</v>
      </c>
      <c r="AD278" t="s">
        <v>2688</v>
      </c>
      <c r="AE278" s="223" t="s">
        <v>2670</v>
      </c>
      <c r="AF278" s="223" t="s">
        <v>2704</v>
      </c>
      <c r="AG278" s="34" t="s">
        <v>2919</v>
      </c>
      <c r="AH278" s="260" t="s">
        <v>2882</v>
      </c>
      <c r="AI278" s="219">
        <v>542</v>
      </c>
    </row>
    <row r="279" spans="11:35" x14ac:dyDescent="0.25">
      <c r="K279" s="234" t="s">
        <v>256</v>
      </c>
      <c r="L279" s="235" t="s">
        <v>1691</v>
      </c>
      <c r="M279" s="35">
        <v>105</v>
      </c>
      <c r="N279">
        <f t="shared" si="14"/>
        <v>18</v>
      </c>
      <c r="S279" s="16" t="str">
        <f t="shared" si="13"/>
        <v>MARICA ALEXANDRINA</v>
      </c>
      <c r="T279" s="12" t="s">
        <v>1147</v>
      </c>
      <c r="U279" s="12" t="s">
        <v>828</v>
      </c>
      <c r="V279" t="s">
        <v>1272</v>
      </c>
      <c r="W279" s="34" t="s">
        <v>299</v>
      </c>
      <c r="AC279">
        <v>1</v>
      </c>
      <c r="AD279" t="s">
        <v>2688</v>
      </c>
      <c r="AE279" s="223" t="s">
        <v>2670</v>
      </c>
      <c r="AF279" s="223" t="s">
        <v>2704</v>
      </c>
      <c r="AG279" s="34" t="s">
        <v>206</v>
      </c>
      <c r="AH279" s="257" t="s">
        <v>1651</v>
      </c>
      <c r="AI279" s="219">
        <v>50</v>
      </c>
    </row>
    <row r="280" spans="11:35" x14ac:dyDescent="0.25">
      <c r="K280" s="234" t="s">
        <v>336</v>
      </c>
      <c r="L280" s="236" t="s">
        <v>1692</v>
      </c>
      <c r="M280" s="34">
        <v>192</v>
      </c>
      <c r="N280">
        <f t="shared" si="14"/>
        <v>22</v>
      </c>
      <c r="S280" s="16" t="str">
        <f t="shared" si="13"/>
        <v>MARIN CORNELIA</v>
      </c>
      <c r="T280" s="12" t="s">
        <v>1148</v>
      </c>
      <c r="U280" s="12" t="s">
        <v>605</v>
      </c>
      <c r="V280" t="s">
        <v>1285</v>
      </c>
      <c r="W280" s="34" t="s">
        <v>167</v>
      </c>
      <c r="AC280">
        <v>1</v>
      </c>
      <c r="AD280" t="s">
        <v>2688</v>
      </c>
      <c r="AE280" s="223" t="s">
        <v>2670</v>
      </c>
      <c r="AF280" s="223" t="s">
        <v>2704</v>
      </c>
      <c r="AG280" s="34" t="s">
        <v>1917</v>
      </c>
      <c r="AH280" s="257" t="s">
        <v>1652</v>
      </c>
      <c r="AI280" s="219">
        <v>39</v>
      </c>
    </row>
    <row r="281" spans="11:35" x14ac:dyDescent="0.25">
      <c r="K281" s="234" t="s">
        <v>2471</v>
      </c>
      <c r="L281" s="235" t="s">
        <v>2545</v>
      </c>
      <c r="M281" s="35">
        <v>513</v>
      </c>
      <c r="N281">
        <f t="shared" si="14"/>
        <v>24</v>
      </c>
      <c r="S281" s="16" t="str">
        <f t="shared" si="13"/>
        <v>MARINESCU CATRINEL LUIZA</v>
      </c>
      <c r="T281" s="12" t="s">
        <v>1149</v>
      </c>
      <c r="U281" s="12" t="s">
        <v>829</v>
      </c>
      <c r="V281" t="s">
        <v>836</v>
      </c>
      <c r="W281" s="34" t="s">
        <v>483</v>
      </c>
      <c r="AC281">
        <v>1</v>
      </c>
      <c r="AD281" t="s">
        <v>2688</v>
      </c>
      <c r="AE281" s="223" t="s">
        <v>2670</v>
      </c>
      <c r="AF281" s="223" t="s">
        <v>2704</v>
      </c>
      <c r="AG281" s="267" t="s">
        <v>196</v>
      </c>
      <c r="AH281" s="257" t="s">
        <v>1660</v>
      </c>
      <c r="AI281" s="219">
        <v>40</v>
      </c>
    </row>
    <row r="282" spans="11:35" x14ac:dyDescent="0.25">
      <c r="K282" s="234" t="s">
        <v>377</v>
      </c>
      <c r="L282" s="236" t="s">
        <v>1504</v>
      </c>
      <c r="M282" s="34">
        <v>239</v>
      </c>
      <c r="N282">
        <f t="shared" si="14"/>
        <v>20</v>
      </c>
      <c r="S282" s="16" t="str">
        <f t="shared" si="13"/>
        <v>MARINESCU IOANA ANDREEA</v>
      </c>
      <c r="T282" s="12" t="s">
        <v>1150</v>
      </c>
      <c r="U282" s="12" t="s">
        <v>830</v>
      </c>
      <c r="V282" t="s">
        <v>873</v>
      </c>
      <c r="W282" s="34" t="s">
        <v>199</v>
      </c>
      <c r="AC282">
        <v>1</v>
      </c>
      <c r="AD282" t="s">
        <v>2688</v>
      </c>
      <c r="AE282" s="223" t="s">
        <v>2670</v>
      </c>
      <c r="AF282" s="223" t="s">
        <v>2704</v>
      </c>
      <c r="AG282" s="267" t="s">
        <v>207</v>
      </c>
      <c r="AH282" s="257" t="s">
        <v>1480</v>
      </c>
      <c r="AI282" s="219">
        <v>51</v>
      </c>
    </row>
    <row r="283" spans="11:35" x14ac:dyDescent="0.25">
      <c r="K283" s="234" t="s">
        <v>165</v>
      </c>
      <c r="L283" s="235" t="s">
        <v>1693</v>
      </c>
      <c r="M283" s="35">
        <v>7</v>
      </c>
      <c r="N283">
        <f t="shared" si="14"/>
        <v>22</v>
      </c>
      <c r="S283" s="16" t="str">
        <f t="shared" si="13"/>
        <v>MARINESCU RALUCA MIHAELA</v>
      </c>
      <c r="T283" s="12" t="s">
        <v>1151</v>
      </c>
      <c r="U283" s="12" t="s">
        <v>831</v>
      </c>
      <c r="V283" t="s">
        <v>712</v>
      </c>
      <c r="W283" s="34" t="s">
        <v>344</v>
      </c>
      <c r="AC283">
        <v>1</v>
      </c>
      <c r="AD283" t="s">
        <v>2688</v>
      </c>
      <c r="AE283" s="223" t="s">
        <v>2670</v>
      </c>
      <c r="AF283" s="223" t="s">
        <v>2704</v>
      </c>
      <c r="AG283" s="267" t="s">
        <v>197</v>
      </c>
      <c r="AH283" s="257" t="s">
        <v>1668</v>
      </c>
      <c r="AI283" s="219">
        <v>41</v>
      </c>
    </row>
    <row r="284" spans="11:35" x14ac:dyDescent="0.25">
      <c r="K284" s="234" t="s">
        <v>320</v>
      </c>
      <c r="L284" s="235" t="s">
        <v>1694</v>
      </c>
      <c r="M284" s="35">
        <v>176</v>
      </c>
      <c r="N284">
        <f t="shared" si="14"/>
        <v>21</v>
      </c>
      <c r="S284" s="16" t="str">
        <f t="shared" si="13"/>
        <v>MARINESCU VALERIU ALEXANDRU</v>
      </c>
      <c r="T284" s="12" t="s">
        <v>1152</v>
      </c>
      <c r="U284" s="12" t="s">
        <v>832</v>
      </c>
      <c r="V284" t="s">
        <v>1275</v>
      </c>
      <c r="W284" s="34" t="s">
        <v>337</v>
      </c>
      <c r="AC284">
        <v>1</v>
      </c>
      <c r="AD284" t="s">
        <v>2688</v>
      </c>
      <c r="AE284" s="223" t="s">
        <v>2670</v>
      </c>
      <c r="AF284" s="223" t="s">
        <v>2704</v>
      </c>
      <c r="AG284" s="34" t="s">
        <v>184</v>
      </c>
      <c r="AH284" s="259" t="s">
        <v>1485</v>
      </c>
      <c r="AI284" s="219">
        <v>27</v>
      </c>
    </row>
    <row r="285" spans="11:35" x14ac:dyDescent="0.25">
      <c r="K285" s="234" t="s">
        <v>408</v>
      </c>
      <c r="L285" s="235" t="s">
        <v>1695</v>
      </c>
      <c r="M285" s="35">
        <v>273</v>
      </c>
      <c r="N285">
        <f t="shared" si="14"/>
        <v>22</v>
      </c>
      <c r="S285" s="16" t="str">
        <f t="shared" si="13"/>
        <v>MATACHE ANDREEA CATRINEL</v>
      </c>
      <c r="T285" s="12" t="s">
        <v>1152</v>
      </c>
      <c r="U285" s="12" t="s">
        <v>833</v>
      </c>
      <c r="V285" t="s">
        <v>714</v>
      </c>
      <c r="W285" s="34" t="s">
        <v>333</v>
      </c>
      <c r="AC285">
        <v>1</v>
      </c>
      <c r="AD285" t="s">
        <v>2688</v>
      </c>
      <c r="AE285" s="223" t="s">
        <v>2670</v>
      </c>
      <c r="AF285" s="223" t="s">
        <v>2704</v>
      </c>
      <c r="AG285" s="34" t="s">
        <v>208</v>
      </c>
      <c r="AH285" s="257" t="s">
        <v>1486</v>
      </c>
      <c r="AI285" s="219">
        <v>52</v>
      </c>
    </row>
    <row r="286" spans="11:35" x14ac:dyDescent="0.25">
      <c r="K286" s="234" t="s">
        <v>166</v>
      </c>
      <c r="L286" s="235" t="s">
        <v>1696</v>
      </c>
      <c r="M286" s="35">
        <v>8</v>
      </c>
      <c r="N286">
        <f t="shared" si="14"/>
        <v>21</v>
      </c>
      <c r="S286" s="16" t="str">
        <f t="shared" si="13"/>
        <v>MATEI ION VIOREL</v>
      </c>
      <c r="T286" s="12" t="s">
        <v>1153</v>
      </c>
      <c r="U286" s="12" t="s">
        <v>743</v>
      </c>
      <c r="V286" t="s">
        <v>700</v>
      </c>
      <c r="W286" s="34" t="s">
        <v>425</v>
      </c>
      <c r="AC286">
        <v>1</v>
      </c>
      <c r="AD286" t="s">
        <v>2688</v>
      </c>
      <c r="AE286" s="223" t="s">
        <v>2670</v>
      </c>
      <c r="AF286" s="223" t="s">
        <v>2704</v>
      </c>
      <c r="AG286" s="34" t="s">
        <v>2463</v>
      </c>
      <c r="AH286" s="259" t="s">
        <v>2537</v>
      </c>
      <c r="AI286" s="219">
        <v>461</v>
      </c>
    </row>
    <row r="287" spans="11:35" x14ac:dyDescent="0.25">
      <c r="K287" s="234" t="s">
        <v>409</v>
      </c>
      <c r="L287" s="235" t="s">
        <v>1697</v>
      </c>
      <c r="M287" s="35">
        <v>274</v>
      </c>
      <c r="N287">
        <f t="shared" si="14"/>
        <v>21</v>
      </c>
      <c r="S287" s="16" t="str">
        <f t="shared" si="13"/>
        <v>MATEI SORANA CORINA</v>
      </c>
      <c r="T287" s="12" t="s">
        <v>1154</v>
      </c>
      <c r="U287" s="12" t="s">
        <v>834</v>
      </c>
      <c r="V287" t="s">
        <v>663</v>
      </c>
      <c r="W287" s="34" t="s">
        <v>484</v>
      </c>
      <c r="AC287">
        <v>1</v>
      </c>
      <c r="AD287" t="s">
        <v>2688</v>
      </c>
      <c r="AE287" s="223" t="s">
        <v>2670</v>
      </c>
      <c r="AF287" s="223" t="s">
        <v>2704</v>
      </c>
      <c r="AG287" s="34" t="s">
        <v>189</v>
      </c>
      <c r="AH287" s="257" t="s">
        <v>1497</v>
      </c>
      <c r="AI287" s="219">
        <v>32</v>
      </c>
    </row>
    <row r="288" spans="11:35" x14ac:dyDescent="0.25">
      <c r="K288" s="234" t="s">
        <v>455</v>
      </c>
      <c r="L288" s="235" t="s">
        <v>1698</v>
      </c>
      <c r="M288" s="35">
        <v>327</v>
      </c>
      <c r="N288">
        <f t="shared" si="14"/>
        <v>15</v>
      </c>
      <c r="S288" s="16" t="str">
        <f t="shared" si="13"/>
        <v>MEREI LUMINITA ELENI</v>
      </c>
      <c r="T288" s="12" t="s">
        <v>1155</v>
      </c>
      <c r="U288" s="12" t="s">
        <v>835</v>
      </c>
      <c r="V288" t="s">
        <v>837</v>
      </c>
      <c r="W288" s="34" t="s">
        <v>467</v>
      </c>
      <c r="AC288">
        <v>1</v>
      </c>
      <c r="AD288" t="s">
        <v>2688</v>
      </c>
      <c r="AE288" s="223" t="s">
        <v>2670</v>
      </c>
      <c r="AF288" s="223" t="s">
        <v>2704</v>
      </c>
      <c r="AG288" s="34" t="s">
        <v>210</v>
      </c>
      <c r="AH288" s="259" t="s">
        <v>1512</v>
      </c>
      <c r="AI288" s="219">
        <v>54</v>
      </c>
    </row>
    <row r="289" spans="11:35" x14ac:dyDescent="0.25">
      <c r="K289" s="234" t="s">
        <v>446</v>
      </c>
      <c r="L289" s="235" t="s">
        <v>1699</v>
      </c>
      <c r="M289" s="35">
        <v>317</v>
      </c>
      <c r="N289">
        <f t="shared" si="14"/>
        <v>18</v>
      </c>
      <c r="S289" s="16" t="str">
        <f t="shared" si="13"/>
        <v>MERUTA ALEXANDRINA</v>
      </c>
      <c r="T289" s="12" t="s">
        <v>1156</v>
      </c>
      <c r="U289" s="12" t="s">
        <v>665</v>
      </c>
      <c r="V289" t="s">
        <v>1253</v>
      </c>
      <c r="W289" s="34" t="s">
        <v>500</v>
      </c>
      <c r="AC289">
        <v>1</v>
      </c>
      <c r="AD289" t="s">
        <v>2688</v>
      </c>
      <c r="AE289" s="223" t="s">
        <v>2670</v>
      </c>
      <c r="AF289" s="223" t="s">
        <v>2704</v>
      </c>
      <c r="AG289" s="34" t="s">
        <v>211</v>
      </c>
      <c r="AH289" s="257" t="s">
        <v>1516</v>
      </c>
      <c r="AI289" s="219">
        <v>55</v>
      </c>
    </row>
    <row r="290" spans="11:35" x14ac:dyDescent="0.25">
      <c r="K290" s="234" t="s">
        <v>535</v>
      </c>
      <c r="L290" s="235" t="s">
        <v>1700</v>
      </c>
      <c r="M290" s="35">
        <v>414</v>
      </c>
      <c r="N290">
        <f t="shared" si="14"/>
        <v>20</v>
      </c>
      <c r="S290" s="16" t="str">
        <f t="shared" si="13"/>
        <v>MICULI POP OTILIA ALEXANDRA</v>
      </c>
      <c r="T290" s="12" t="s">
        <v>1156</v>
      </c>
      <c r="U290" s="12" t="s">
        <v>836</v>
      </c>
      <c r="V290" t="s">
        <v>633</v>
      </c>
      <c r="W290" s="34" t="s">
        <v>306</v>
      </c>
      <c r="AC290">
        <v>1</v>
      </c>
      <c r="AD290" t="s">
        <v>2688</v>
      </c>
      <c r="AE290" s="223" t="s">
        <v>2670</v>
      </c>
      <c r="AF290" s="223" t="s">
        <v>2704</v>
      </c>
      <c r="AG290" s="34" t="s">
        <v>229</v>
      </c>
      <c r="AH290" s="257" t="s">
        <v>1723</v>
      </c>
      <c r="AI290" s="219">
        <v>74</v>
      </c>
    </row>
    <row r="291" spans="11:35" x14ac:dyDescent="0.25">
      <c r="K291" s="234" t="s">
        <v>289</v>
      </c>
      <c r="L291" s="235" t="s">
        <v>1505</v>
      </c>
      <c r="M291" s="35">
        <v>143</v>
      </c>
      <c r="N291">
        <f t="shared" si="14"/>
        <v>24</v>
      </c>
      <c r="S291" s="16" t="str">
        <f t="shared" si="13"/>
        <v>MIHAI ILIE</v>
      </c>
      <c r="T291" s="12" t="s">
        <v>1157</v>
      </c>
      <c r="U291" s="12" t="s">
        <v>663</v>
      </c>
      <c r="V291" t="s">
        <v>632</v>
      </c>
      <c r="W291" s="34" t="s">
        <v>258</v>
      </c>
      <c r="AC291">
        <v>1</v>
      </c>
      <c r="AD291" t="s">
        <v>2688</v>
      </c>
      <c r="AE291" s="223" t="s">
        <v>2670</v>
      </c>
      <c r="AF291" s="223" t="s">
        <v>2704</v>
      </c>
      <c r="AG291" s="34" t="s">
        <v>200</v>
      </c>
      <c r="AH291" s="257" t="s">
        <v>1725</v>
      </c>
      <c r="AI291" s="219">
        <v>44</v>
      </c>
    </row>
    <row r="292" spans="11:35" x14ac:dyDescent="0.25">
      <c r="K292" s="234" t="s">
        <v>365</v>
      </c>
      <c r="L292" s="235" t="s">
        <v>1701</v>
      </c>
      <c r="M292" s="35">
        <v>225</v>
      </c>
      <c r="N292">
        <f t="shared" si="14"/>
        <v>16</v>
      </c>
      <c r="S292" s="16" t="str">
        <f t="shared" si="13"/>
        <v>MIHAIL GHEORGHE</v>
      </c>
      <c r="T292" s="12" t="s">
        <v>1158</v>
      </c>
      <c r="U292" s="12" t="s">
        <v>837</v>
      </c>
      <c r="V292" t="s">
        <v>1275</v>
      </c>
      <c r="W292" s="34" t="s">
        <v>509</v>
      </c>
      <c r="AC292">
        <v>1</v>
      </c>
      <c r="AD292" t="s">
        <v>2688</v>
      </c>
      <c r="AE292" s="223" t="s">
        <v>2670</v>
      </c>
      <c r="AF292" s="223" t="s">
        <v>2704</v>
      </c>
      <c r="AG292" s="34" t="s">
        <v>213</v>
      </c>
      <c r="AH292" s="257" t="s">
        <v>1540</v>
      </c>
      <c r="AI292" s="219">
        <v>58</v>
      </c>
    </row>
    <row r="293" spans="11:35" x14ac:dyDescent="0.25">
      <c r="K293" s="234" t="s">
        <v>257</v>
      </c>
      <c r="L293" s="235" t="s">
        <v>1506</v>
      </c>
      <c r="M293" s="35">
        <v>106</v>
      </c>
      <c r="N293">
        <f t="shared" si="14"/>
        <v>16</v>
      </c>
      <c r="S293" s="16" t="str">
        <f t="shared" si="13"/>
        <v>MIHAILA OLIVIA RAMONA</v>
      </c>
      <c r="T293" s="12" t="s">
        <v>1159</v>
      </c>
      <c r="U293" s="12" t="s">
        <v>838</v>
      </c>
      <c r="V293" t="s">
        <v>1264</v>
      </c>
      <c r="W293" s="34" t="s">
        <v>229</v>
      </c>
      <c r="AC293">
        <v>1</v>
      </c>
      <c r="AD293" t="s">
        <v>2688</v>
      </c>
      <c r="AE293" s="223" t="s">
        <v>2670</v>
      </c>
      <c r="AF293" s="223" t="s">
        <v>2704</v>
      </c>
      <c r="AG293" s="34" t="s">
        <v>201</v>
      </c>
      <c r="AH293" s="259" t="s">
        <v>1736</v>
      </c>
      <c r="AI293" s="219">
        <v>45</v>
      </c>
    </row>
    <row r="294" spans="11:35" x14ac:dyDescent="0.25">
      <c r="K294" s="234" t="s">
        <v>2472</v>
      </c>
      <c r="L294" s="235" t="s">
        <v>2546</v>
      </c>
      <c r="M294" s="35">
        <v>328</v>
      </c>
      <c r="N294">
        <f t="shared" si="14"/>
        <v>21</v>
      </c>
      <c r="S294" s="16" t="str">
        <f t="shared" si="13"/>
        <v>MIHALCEA FLORIN</v>
      </c>
      <c r="T294" s="12" t="s">
        <v>1160</v>
      </c>
      <c r="U294" s="12" t="s">
        <v>839</v>
      </c>
      <c r="V294" t="s">
        <v>632</v>
      </c>
      <c r="W294" s="34" t="s">
        <v>241</v>
      </c>
      <c r="AC294">
        <v>1</v>
      </c>
      <c r="AD294" t="s">
        <v>2688</v>
      </c>
      <c r="AE294" s="223" t="s">
        <v>2670</v>
      </c>
      <c r="AF294" s="223" t="s">
        <v>2704</v>
      </c>
      <c r="AG294" s="34" t="s">
        <v>214</v>
      </c>
      <c r="AH294" s="257" t="s">
        <v>1739</v>
      </c>
      <c r="AI294" s="219">
        <v>59</v>
      </c>
    </row>
    <row r="295" spans="11:35" x14ac:dyDescent="0.25">
      <c r="K295" s="234" t="s">
        <v>260</v>
      </c>
      <c r="L295" s="235" t="s">
        <v>1702</v>
      </c>
      <c r="M295" s="35">
        <v>110</v>
      </c>
      <c r="N295">
        <f t="shared" si="14"/>
        <v>20</v>
      </c>
      <c r="S295" s="16" t="str">
        <f t="shared" si="13"/>
        <v>MIHALI ANA MARIA</v>
      </c>
      <c r="T295" s="12" t="s">
        <v>1160</v>
      </c>
      <c r="U295" s="12" t="s">
        <v>840</v>
      </c>
      <c r="V295" t="s">
        <v>773</v>
      </c>
      <c r="W295" s="34" t="s">
        <v>200</v>
      </c>
      <c r="AC295">
        <v>1</v>
      </c>
      <c r="AD295" t="s">
        <v>2688</v>
      </c>
      <c r="AE295" s="223" t="s">
        <v>2670</v>
      </c>
      <c r="AF295" s="223" t="s">
        <v>2704</v>
      </c>
      <c r="AG295" s="34" t="s">
        <v>216</v>
      </c>
      <c r="AH295" s="259" t="s">
        <v>1542</v>
      </c>
      <c r="AI295" s="219">
        <v>61</v>
      </c>
    </row>
    <row r="296" spans="11:35" x14ac:dyDescent="0.25">
      <c r="K296" s="234" t="s">
        <v>2473</v>
      </c>
      <c r="L296" s="235" t="s">
        <v>2547</v>
      </c>
      <c r="M296" s="35">
        <v>482</v>
      </c>
      <c r="N296">
        <f t="shared" si="14"/>
        <v>21</v>
      </c>
      <c r="S296" s="16" t="str">
        <f t="shared" si="13"/>
        <v>MIHU STEFAN</v>
      </c>
      <c r="T296" s="12" t="s">
        <v>1161</v>
      </c>
      <c r="U296" s="12" t="s">
        <v>841</v>
      </c>
      <c r="V296" t="s">
        <v>1346</v>
      </c>
      <c r="W296" s="34" t="s">
        <v>356</v>
      </c>
      <c r="AC296">
        <v>1</v>
      </c>
      <c r="AD296" t="s">
        <v>2688</v>
      </c>
      <c r="AE296" s="223" t="s">
        <v>2670</v>
      </c>
      <c r="AF296" s="223" t="s">
        <v>2704</v>
      </c>
      <c r="AG296" s="34" t="s">
        <v>186</v>
      </c>
      <c r="AH296" s="257" t="s">
        <v>1543</v>
      </c>
      <c r="AI296" s="219">
        <v>29</v>
      </c>
    </row>
    <row r="297" spans="11:35" x14ac:dyDescent="0.25">
      <c r="K297" s="234" t="s">
        <v>298</v>
      </c>
      <c r="L297" s="236" t="s">
        <v>1704</v>
      </c>
      <c r="M297" s="34">
        <v>152</v>
      </c>
      <c r="N297">
        <f t="shared" si="14"/>
        <v>16</v>
      </c>
      <c r="S297" s="16" t="str">
        <f t="shared" si="13"/>
        <v>MILITARU MADALINA</v>
      </c>
      <c r="T297" s="12" t="s">
        <v>1162</v>
      </c>
      <c r="U297" s="12" t="s">
        <v>842</v>
      </c>
      <c r="V297" t="s">
        <v>625</v>
      </c>
      <c r="W297" s="34" t="s">
        <v>411</v>
      </c>
      <c r="AC297">
        <v>1</v>
      </c>
      <c r="AD297" t="s">
        <v>2688</v>
      </c>
      <c r="AE297" s="223" t="s">
        <v>2670</v>
      </c>
      <c r="AF297" s="223" t="s">
        <v>2704</v>
      </c>
      <c r="AG297" s="262" t="s">
        <v>202</v>
      </c>
      <c r="AH297" s="257" t="s">
        <v>1558</v>
      </c>
      <c r="AI297" s="219">
        <v>46</v>
      </c>
    </row>
    <row r="298" spans="11:35" x14ac:dyDescent="0.25">
      <c r="K298" s="234" t="s">
        <v>523</v>
      </c>
      <c r="L298" s="235" t="s">
        <v>1507</v>
      </c>
      <c r="M298" s="35">
        <v>399</v>
      </c>
      <c r="N298">
        <f t="shared" si="14"/>
        <v>17</v>
      </c>
      <c r="S298" s="16" t="str">
        <f t="shared" si="13"/>
        <v>MINGHIAT SORIN</v>
      </c>
      <c r="T298" s="12" t="s">
        <v>1162</v>
      </c>
      <c r="U298" s="12" t="s">
        <v>646</v>
      </c>
      <c r="V298" t="s">
        <v>1264</v>
      </c>
      <c r="W298" s="34" t="s">
        <v>412</v>
      </c>
      <c r="AC298">
        <v>1</v>
      </c>
      <c r="AD298" t="s">
        <v>2688</v>
      </c>
      <c r="AE298" s="223" t="s">
        <v>2670</v>
      </c>
      <c r="AF298" s="223" t="s">
        <v>2704</v>
      </c>
      <c r="AG298" s="258" t="s">
        <v>218</v>
      </c>
      <c r="AH298" s="257" t="s">
        <v>1785</v>
      </c>
      <c r="AI298" s="219">
        <v>63</v>
      </c>
    </row>
    <row r="299" spans="11:35" x14ac:dyDescent="0.25">
      <c r="K299" s="234" t="s">
        <v>248</v>
      </c>
      <c r="L299" s="236" t="s">
        <v>1508</v>
      </c>
      <c r="M299" s="34">
        <v>96</v>
      </c>
      <c r="N299">
        <f t="shared" si="14"/>
        <v>22</v>
      </c>
      <c r="S299" s="16" t="str">
        <f t="shared" si="13"/>
        <v>MINULESCU MIHAELA</v>
      </c>
      <c r="T299" s="12" t="s">
        <v>1163</v>
      </c>
      <c r="U299" s="12" t="s">
        <v>843</v>
      </c>
      <c r="V299" t="s">
        <v>693</v>
      </c>
      <c r="W299" s="34" t="s">
        <v>321</v>
      </c>
      <c r="AC299">
        <v>1</v>
      </c>
      <c r="AD299" t="s">
        <v>2688</v>
      </c>
      <c r="AE299" s="223" t="s">
        <v>2670</v>
      </c>
      <c r="AF299" s="223" t="s">
        <v>2704</v>
      </c>
      <c r="AG299" s="258" t="s">
        <v>219</v>
      </c>
      <c r="AH299" s="257" t="s">
        <v>1570</v>
      </c>
      <c r="AI299" s="263">
        <v>64</v>
      </c>
    </row>
    <row r="300" spans="11:35" x14ac:dyDescent="0.25">
      <c r="K300" s="234" t="s">
        <v>389</v>
      </c>
      <c r="L300" s="235" t="s">
        <v>1509</v>
      </c>
      <c r="M300" s="35">
        <v>251</v>
      </c>
      <c r="N300">
        <f t="shared" si="14"/>
        <v>20</v>
      </c>
      <c r="S300" s="16" t="str">
        <f t="shared" si="13"/>
        <v>MIRCICA NELA</v>
      </c>
      <c r="T300" s="12" t="s">
        <v>1164</v>
      </c>
      <c r="U300" s="12" t="s">
        <v>844</v>
      </c>
      <c r="V300" t="s">
        <v>1342</v>
      </c>
      <c r="W300" s="34" t="s">
        <v>349</v>
      </c>
      <c r="AC300">
        <v>1</v>
      </c>
      <c r="AD300" t="s">
        <v>2688</v>
      </c>
      <c r="AE300" s="223" t="s">
        <v>2670</v>
      </c>
      <c r="AF300" s="223" t="s">
        <v>2704</v>
      </c>
      <c r="AG300" s="258" t="s">
        <v>220</v>
      </c>
      <c r="AH300" s="257" t="s">
        <v>1793</v>
      </c>
      <c r="AI300" s="263">
        <v>65</v>
      </c>
    </row>
    <row r="301" spans="11:35" x14ac:dyDescent="0.25">
      <c r="K301" s="234" t="s">
        <v>2474</v>
      </c>
      <c r="L301" s="235" t="s">
        <v>2548</v>
      </c>
      <c r="M301" s="35">
        <v>483</v>
      </c>
      <c r="N301">
        <f t="shared" si="14"/>
        <v>23</v>
      </c>
      <c r="S301" s="16" t="str">
        <f t="shared" si="13"/>
        <v>MITRAN PAULA CORNELIA</v>
      </c>
      <c r="T301" s="12" t="s">
        <v>1165</v>
      </c>
      <c r="U301" s="12" t="s">
        <v>803</v>
      </c>
      <c r="V301" t="s">
        <v>1282</v>
      </c>
      <c r="W301" s="34" t="s">
        <v>368</v>
      </c>
      <c r="AC301">
        <v>1</v>
      </c>
      <c r="AD301" t="s">
        <v>2688</v>
      </c>
      <c r="AE301" s="223" t="s">
        <v>2670</v>
      </c>
      <c r="AF301" s="223" t="s">
        <v>2704</v>
      </c>
      <c r="AG301" s="258" t="s">
        <v>191</v>
      </c>
      <c r="AH301" s="257" t="s">
        <v>1573</v>
      </c>
      <c r="AI301" s="263">
        <v>34</v>
      </c>
    </row>
    <row r="302" spans="11:35" x14ac:dyDescent="0.25">
      <c r="K302" s="234" t="s">
        <v>366</v>
      </c>
      <c r="L302" s="235" t="s">
        <v>1510</v>
      </c>
      <c r="M302" s="35">
        <v>226</v>
      </c>
      <c r="N302">
        <f t="shared" si="14"/>
        <v>18</v>
      </c>
      <c r="S302" s="16" t="str">
        <f t="shared" si="13"/>
        <v>MITRIC CIUPE VLAD</v>
      </c>
      <c r="T302" s="12" t="s">
        <v>1947</v>
      </c>
      <c r="U302" s="12" t="s">
        <v>1948</v>
      </c>
      <c r="V302" t="s">
        <v>1370</v>
      </c>
      <c r="W302" s="34" t="s">
        <v>1929</v>
      </c>
      <c r="AC302">
        <v>1</v>
      </c>
      <c r="AD302" t="s">
        <v>2688</v>
      </c>
      <c r="AE302" s="223" t="s">
        <v>2670</v>
      </c>
      <c r="AF302" s="223" t="s">
        <v>2704</v>
      </c>
      <c r="AG302" s="34" t="s">
        <v>2918</v>
      </c>
      <c r="AH302" s="260" t="s">
        <v>2881</v>
      </c>
      <c r="AI302" s="219">
        <v>541</v>
      </c>
    </row>
    <row r="303" spans="11:35" x14ac:dyDescent="0.25">
      <c r="K303" s="234" t="s">
        <v>524</v>
      </c>
      <c r="L303" s="236" t="s">
        <v>1705</v>
      </c>
      <c r="M303" s="34">
        <v>400</v>
      </c>
      <c r="N303">
        <f t="shared" si="14"/>
        <v>18</v>
      </c>
      <c r="S303" s="16" t="str">
        <f t="shared" ref="S303:S333" si="15">K305</f>
        <v>MIULESCU NICOLETA</v>
      </c>
      <c r="T303" s="12" t="s">
        <v>1166</v>
      </c>
      <c r="U303" s="12" t="s">
        <v>845</v>
      </c>
      <c r="V303" t="s">
        <v>715</v>
      </c>
      <c r="W303" s="34" t="s">
        <v>345</v>
      </c>
      <c r="AC303">
        <v>1</v>
      </c>
      <c r="AD303" t="s">
        <v>2688</v>
      </c>
      <c r="AE303" s="223" t="s">
        <v>2672</v>
      </c>
      <c r="AF303" s="223" t="s">
        <v>2705</v>
      </c>
      <c r="AG303" s="34" t="s">
        <v>226</v>
      </c>
      <c r="AH303" s="259" t="s">
        <v>1676</v>
      </c>
      <c r="AI303" s="219">
        <v>71</v>
      </c>
    </row>
    <row r="304" spans="11:35" x14ac:dyDescent="0.25">
      <c r="K304" s="234" t="s">
        <v>422</v>
      </c>
      <c r="L304" s="235" t="s">
        <v>1706</v>
      </c>
      <c r="M304" s="35">
        <v>287</v>
      </c>
      <c r="N304">
        <f t="shared" si="14"/>
        <v>18</v>
      </c>
      <c r="S304" s="16" t="str">
        <f t="shared" si="15"/>
        <v>MIULESCU VIOREL</v>
      </c>
      <c r="T304" s="12" t="s">
        <v>1167</v>
      </c>
      <c r="U304" s="12" t="s">
        <v>847</v>
      </c>
      <c r="V304" t="s">
        <v>1315</v>
      </c>
      <c r="W304" s="34" t="s">
        <v>246</v>
      </c>
      <c r="AC304">
        <v>1</v>
      </c>
      <c r="AD304" t="s">
        <v>2688</v>
      </c>
      <c r="AE304" s="223" t="s">
        <v>2672</v>
      </c>
      <c r="AF304" s="223" t="s">
        <v>2705</v>
      </c>
      <c r="AG304" s="34" t="s">
        <v>198</v>
      </c>
      <c r="AH304" s="259" t="s">
        <v>1521</v>
      </c>
      <c r="AI304" s="219">
        <v>42</v>
      </c>
    </row>
    <row r="305" spans="11:35" x14ac:dyDescent="0.25">
      <c r="K305" s="234" t="s">
        <v>464</v>
      </c>
      <c r="L305" s="235" t="s">
        <v>1511</v>
      </c>
      <c r="M305" s="36">
        <v>339</v>
      </c>
      <c r="N305">
        <f t="shared" si="14"/>
        <v>23</v>
      </c>
      <c r="S305" s="16" t="str">
        <f t="shared" si="15"/>
        <v>MLADEN LUISE</v>
      </c>
      <c r="T305" s="12" t="s">
        <v>1168</v>
      </c>
      <c r="U305" s="12" t="s">
        <v>848</v>
      </c>
      <c r="V305" t="s">
        <v>1333</v>
      </c>
      <c r="W305" s="34" t="s">
        <v>526</v>
      </c>
      <c r="AC305">
        <v>1</v>
      </c>
      <c r="AD305" t="s">
        <v>2681</v>
      </c>
      <c r="AE305" s="223" t="s">
        <v>2669</v>
      </c>
      <c r="AF305" s="223" t="s">
        <v>2706</v>
      </c>
      <c r="AG305" s="34" t="s">
        <v>360</v>
      </c>
      <c r="AH305" s="257" t="s">
        <v>1419</v>
      </c>
      <c r="AI305" s="219">
        <v>220</v>
      </c>
    </row>
    <row r="306" spans="11:35" x14ac:dyDescent="0.25">
      <c r="K306" s="234" t="s">
        <v>210</v>
      </c>
      <c r="L306" s="236" t="s">
        <v>1512</v>
      </c>
      <c r="M306" s="34">
        <v>54</v>
      </c>
      <c r="N306">
        <f t="shared" si="14"/>
        <v>20</v>
      </c>
      <c r="S306" s="16" t="str">
        <f t="shared" si="15"/>
        <v>MOCANU MIHAELA CRISTINA</v>
      </c>
      <c r="T306" s="12" t="s">
        <v>1169</v>
      </c>
      <c r="U306" s="12" t="s">
        <v>849</v>
      </c>
      <c r="V306" t="s">
        <v>1365</v>
      </c>
      <c r="W306" s="34" t="s">
        <v>357</v>
      </c>
      <c r="AC306">
        <v>1</v>
      </c>
      <c r="AD306" t="s">
        <v>2681</v>
      </c>
      <c r="AE306" s="223" t="s">
        <v>2669</v>
      </c>
      <c r="AF306" s="223" t="s">
        <v>2706</v>
      </c>
      <c r="AG306" s="34" t="s">
        <v>353</v>
      </c>
      <c r="AH306" s="257" t="s">
        <v>1630</v>
      </c>
      <c r="AI306" s="219">
        <v>212</v>
      </c>
    </row>
    <row r="307" spans="11:35" x14ac:dyDescent="0.25">
      <c r="K307" s="234" t="s">
        <v>272</v>
      </c>
      <c r="L307" s="235" t="s">
        <v>1513</v>
      </c>
      <c r="M307" s="35">
        <v>124</v>
      </c>
      <c r="N307">
        <f t="shared" si="14"/>
        <v>18</v>
      </c>
      <c r="S307" s="16" t="str">
        <f t="shared" si="15"/>
        <v>MODAN LAURENTIU</v>
      </c>
      <c r="T307" s="12" t="s">
        <v>1942</v>
      </c>
      <c r="U307" s="12" t="s">
        <v>623</v>
      </c>
      <c r="V307" t="s">
        <v>1369</v>
      </c>
      <c r="W307" s="34" t="s">
        <v>1925</v>
      </c>
      <c r="AC307">
        <v>1</v>
      </c>
      <c r="AD307" t="s">
        <v>2681</v>
      </c>
      <c r="AE307" s="223" t="s">
        <v>2669</v>
      </c>
      <c r="AF307" s="223" t="s">
        <v>2706</v>
      </c>
      <c r="AG307" s="34" t="s">
        <v>364</v>
      </c>
      <c r="AH307" s="259" t="s">
        <v>1492</v>
      </c>
      <c r="AI307" s="219">
        <v>224</v>
      </c>
    </row>
    <row r="308" spans="11:35" x14ac:dyDescent="0.25">
      <c r="K308" s="234" t="s">
        <v>2475</v>
      </c>
      <c r="L308" s="235" t="s">
        <v>2549</v>
      </c>
      <c r="M308" s="35">
        <v>518</v>
      </c>
      <c r="N308">
        <f t="shared" si="14"/>
        <v>20</v>
      </c>
      <c r="S308" s="16" t="str">
        <f t="shared" si="15"/>
        <v>MOISE ADRIAN CRISTIAN</v>
      </c>
      <c r="T308" s="12" t="s">
        <v>1170</v>
      </c>
      <c r="U308" s="12" t="s">
        <v>851</v>
      </c>
      <c r="V308" t="s">
        <v>1265</v>
      </c>
      <c r="W308" s="34" t="s">
        <v>413</v>
      </c>
      <c r="AC308">
        <v>1</v>
      </c>
      <c r="AD308" t="s">
        <v>2681</v>
      </c>
      <c r="AE308" s="223" t="s">
        <v>2669</v>
      </c>
      <c r="AF308" s="223" t="s">
        <v>2706</v>
      </c>
      <c r="AG308" s="34" t="s">
        <v>355</v>
      </c>
      <c r="AH308" s="257" t="s">
        <v>1687</v>
      </c>
      <c r="AI308" s="219">
        <v>215</v>
      </c>
    </row>
    <row r="309" spans="11:35" x14ac:dyDescent="0.25">
      <c r="K309" s="234" t="s">
        <v>1924</v>
      </c>
      <c r="L309" s="235" t="s">
        <v>1954</v>
      </c>
      <c r="M309" s="35">
        <v>449</v>
      </c>
      <c r="N309">
        <f t="shared" si="14"/>
        <v>21</v>
      </c>
      <c r="S309" s="16" t="str">
        <f t="shared" si="15"/>
        <v>MOISE SIMONA</v>
      </c>
      <c r="T309" s="17" t="s">
        <v>1930</v>
      </c>
      <c r="U309" s="18" t="s">
        <v>1931</v>
      </c>
      <c r="V309" t="s">
        <v>628</v>
      </c>
      <c r="W309" s="34" t="s">
        <v>1893</v>
      </c>
      <c r="AC309">
        <v>1</v>
      </c>
      <c r="AD309" t="s">
        <v>2681</v>
      </c>
      <c r="AE309" s="223" t="s">
        <v>2669</v>
      </c>
      <c r="AF309" s="223" t="s">
        <v>2706</v>
      </c>
      <c r="AG309" s="34" t="s">
        <v>365</v>
      </c>
      <c r="AH309" s="257" t="s">
        <v>1701</v>
      </c>
      <c r="AI309" s="219">
        <v>225</v>
      </c>
    </row>
    <row r="310" spans="11:35" x14ac:dyDescent="0.25">
      <c r="K310" s="234" t="s">
        <v>481</v>
      </c>
      <c r="L310" s="235" t="s">
        <v>1707</v>
      </c>
      <c r="M310" s="35">
        <v>356</v>
      </c>
      <c r="N310">
        <f t="shared" si="14"/>
        <v>18</v>
      </c>
      <c r="S310" s="16" t="str">
        <f t="shared" si="15"/>
        <v>MOLDOVAN CRISTINA ELISABETA</v>
      </c>
      <c r="T310" s="12" t="s">
        <v>1171</v>
      </c>
      <c r="U310" s="12" t="s">
        <v>631</v>
      </c>
      <c r="V310" t="s">
        <v>759</v>
      </c>
      <c r="W310" s="34" t="s">
        <v>1916</v>
      </c>
      <c r="AC310">
        <v>1</v>
      </c>
      <c r="AD310" t="s">
        <v>2681</v>
      </c>
      <c r="AE310" s="223" t="s">
        <v>2669</v>
      </c>
      <c r="AF310" s="223" t="s">
        <v>2706</v>
      </c>
      <c r="AG310" s="34" t="s">
        <v>367</v>
      </c>
      <c r="AH310" s="257" t="s">
        <v>1519</v>
      </c>
      <c r="AI310" s="219">
        <v>227</v>
      </c>
    </row>
    <row r="311" spans="11:35" x14ac:dyDescent="0.25">
      <c r="K311" s="234" t="s">
        <v>465</v>
      </c>
      <c r="L311" s="235" t="s">
        <v>1514</v>
      </c>
      <c r="M311" s="35">
        <v>340</v>
      </c>
      <c r="N311">
        <f t="shared" si="14"/>
        <v>18</v>
      </c>
      <c r="S311" s="16" t="str">
        <f t="shared" si="15"/>
        <v>MOLDOVANU MIHAI</v>
      </c>
      <c r="T311" s="12" t="s">
        <v>1171</v>
      </c>
      <c r="U311" s="12" t="s">
        <v>852</v>
      </c>
      <c r="V311" t="s">
        <v>1316</v>
      </c>
      <c r="W311" s="34" t="s">
        <v>290</v>
      </c>
      <c r="AC311">
        <v>1</v>
      </c>
      <c r="AD311" t="s">
        <v>2681</v>
      </c>
      <c r="AE311" s="223" t="s">
        <v>2669</v>
      </c>
      <c r="AF311" s="223" t="s">
        <v>2706</v>
      </c>
      <c r="AG311" s="34" t="s">
        <v>358</v>
      </c>
      <c r="AH311" s="257" t="s">
        <v>1734</v>
      </c>
      <c r="AI311" s="219">
        <v>218</v>
      </c>
    </row>
    <row r="312" spans="11:35" x14ac:dyDescent="0.25">
      <c r="K312" s="234" t="s">
        <v>2476</v>
      </c>
      <c r="L312" s="235" t="s">
        <v>2550</v>
      </c>
      <c r="M312" s="35">
        <v>505</v>
      </c>
      <c r="N312">
        <f t="shared" si="14"/>
        <v>23</v>
      </c>
      <c r="S312" s="16" t="str">
        <f t="shared" si="15"/>
        <v>MORARU GHEORGHE</v>
      </c>
      <c r="T312" s="12" t="s">
        <v>1171</v>
      </c>
      <c r="U312" s="12" t="s">
        <v>854</v>
      </c>
      <c r="V312" t="s">
        <v>904</v>
      </c>
      <c r="W312" s="34" t="s">
        <v>358</v>
      </c>
      <c r="AC312">
        <v>1</v>
      </c>
      <c r="AD312" t="s">
        <v>2681</v>
      </c>
      <c r="AE312" s="223" t="s">
        <v>2669</v>
      </c>
      <c r="AF312" s="223" t="s">
        <v>2706</v>
      </c>
      <c r="AG312" s="34" t="s">
        <v>359</v>
      </c>
      <c r="AH312" s="257" t="s">
        <v>1742</v>
      </c>
      <c r="AI312" s="219">
        <v>219</v>
      </c>
    </row>
    <row r="313" spans="11:35" x14ac:dyDescent="0.25">
      <c r="K313" s="234" t="s">
        <v>410</v>
      </c>
      <c r="L313" s="235" t="s">
        <v>1515</v>
      </c>
      <c r="M313" s="35">
        <v>275</v>
      </c>
      <c r="N313">
        <f t="shared" si="14"/>
        <v>21</v>
      </c>
      <c r="S313" s="16" t="str">
        <f t="shared" si="15"/>
        <v>MOROIANU GHEORGHE</v>
      </c>
      <c r="T313" s="12" t="s">
        <v>1171</v>
      </c>
      <c r="U313" s="12" t="s">
        <v>605</v>
      </c>
      <c r="V313" t="s">
        <v>1263</v>
      </c>
      <c r="W313" s="34" t="s">
        <v>213</v>
      </c>
      <c r="AC313">
        <v>1</v>
      </c>
      <c r="AD313" t="s">
        <v>2681</v>
      </c>
      <c r="AE313" s="223" t="s">
        <v>2669</v>
      </c>
      <c r="AF313" s="223" t="s">
        <v>2706</v>
      </c>
      <c r="AG313" s="258" t="s">
        <v>369</v>
      </c>
      <c r="AH313" s="257" t="s">
        <v>1560</v>
      </c>
      <c r="AI313" s="219">
        <v>230</v>
      </c>
    </row>
    <row r="314" spans="11:35" x14ac:dyDescent="0.25">
      <c r="K314" s="234" t="s">
        <v>2477</v>
      </c>
      <c r="L314" s="235" t="s">
        <v>2551</v>
      </c>
      <c r="M314" s="35">
        <v>520</v>
      </c>
      <c r="N314">
        <f t="shared" si="14"/>
        <v>21</v>
      </c>
      <c r="S314" s="16" t="str">
        <f t="shared" si="15"/>
        <v>MUNTEANU ALEXANDRU</v>
      </c>
      <c r="T314" s="12" t="s">
        <v>1172</v>
      </c>
      <c r="U314" s="12" t="s">
        <v>856</v>
      </c>
      <c r="V314" t="s">
        <v>607</v>
      </c>
      <c r="W314" s="34" t="s">
        <v>439</v>
      </c>
      <c r="AC314">
        <v>1</v>
      </c>
      <c r="AD314" t="s">
        <v>2681</v>
      </c>
      <c r="AE314" s="223" t="s">
        <v>2670</v>
      </c>
      <c r="AF314" s="223" t="s">
        <v>2707</v>
      </c>
      <c r="AG314" s="34" t="s">
        <v>351</v>
      </c>
      <c r="AH314" s="259" t="s">
        <v>1409</v>
      </c>
      <c r="AI314" s="219">
        <v>210</v>
      </c>
    </row>
    <row r="315" spans="11:35" x14ac:dyDescent="0.25">
      <c r="K315" s="234" t="s">
        <v>211</v>
      </c>
      <c r="L315" s="235" t="s">
        <v>1516</v>
      </c>
      <c r="M315" s="35">
        <v>55</v>
      </c>
      <c r="N315">
        <f t="shared" si="14"/>
        <v>22</v>
      </c>
      <c r="S315" s="16" t="str">
        <f t="shared" si="15"/>
        <v>MUNTEANU ANA</v>
      </c>
      <c r="T315" s="12" t="s">
        <v>1173</v>
      </c>
      <c r="U315" s="12" t="s">
        <v>857</v>
      </c>
      <c r="V315" t="s">
        <v>632</v>
      </c>
      <c r="W315" s="34" t="s">
        <v>201</v>
      </c>
      <c r="AC315">
        <v>1</v>
      </c>
      <c r="AD315" t="s">
        <v>2681</v>
      </c>
      <c r="AE315" s="223" t="s">
        <v>2670</v>
      </c>
      <c r="AF315" s="223" t="s">
        <v>2707</v>
      </c>
      <c r="AG315" s="34" t="s">
        <v>361</v>
      </c>
      <c r="AH315" s="257" t="s">
        <v>1425</v>
      </c>
      <c r="AI315" s="219">
        <v>221</v>
      </c>
    </row>
    <row r="316" spans="11:35" x14ac:dyDescent="0.25">
      <c r="K316" s="234" t="s">
        <v>1918</v>
      </c>
      <c r="L316" s="235" t="s">
        <v>1518</v>
      </c>
      <c r="M316" s="35">
        <v>56</v>
      </c>
      <c r="N316">
        <f t="shared" si="14"/>
        <v>23</v>
      </c>
      <c r="S316" s="16" t="str">
        <f t="shared" si="15"/>
        <v>MUNTEANU ANA MARIA</v>
      </c>
      <c r="T316" s="12" t="s">
        <v>1174</v>
      </c>
      <c r="U316" s="12" t="s">
        <v>858</v>
      </c>
      <c r="V316" t="s">
        <v>876</v>
      </c>
      <c r="W316" s="34" t="s">
        <v>190</v>
      </c>
      <c r="AC316">
        <v>1</v>
      </c>
      <c r="AD316" t="s">
        <v>2681</v>
      </c>
      <c r="AE316" s="223" t="s">
        <v>2670</v>
      </c>
      <c r="AF316" s="223" t="s">
        <v>2707</v>
      </c>
      <c r="AG316" s="34" t="s">
        <v>362</v>
      </c>
      <c r="AH316" s="257" t="s">
        <v>1625</v>
      </c>
      <c r="AI316" s="219">
        <v>222</v>
      </c>
    </row>
    <row r="317" spans="11:35" x14ac:dyDescent="0.25">
      <c r="K317" s="234" t="s">
        <v>432</v>
      </c>
      <c r="L317" s="235" t="s">
        <v>1517</v>
      </c>
      <c r="M317" s="35">
        <v>303</v>
      </c>
      <c r="N317">
        <f t="shared" si="14"/>
        <v>18</v>
      </c>
      <c r="S317" s="16" t="str">
        <f t="shared" si="15"/>
        <v>MURARU AUREL</v>
      </c>
      <c r="T317" s="12" t="s">
        <v>1937</v>
      </c>
      <c r="U317" s="12" t="s">
        <v>1938</v>
      </c>
      <c r="V317" t="s">
        <v>1367</v>
      </c>
      <c r="W317" s="34" t="s">
        <v>1922</v>
      </c>
      <c r="AC317">
        <v>1</v>
      </c>
      <c r="AD317" t="s">
        <v>2681</v>
      </c>
      <c r="AE317" s="223" t="s">
        <v>2670</v>
      </c>
      <c r="AF317" s="223" t="s">
        <v>2707</v>
      </c>
      <c r="AG317" s="34" t="s">
        <v>363</v>
      </c>
      <c r="AH317" s="257" t="s">
        <v>1448</v>
      </c>
      <c r="AI317" s="219">
        <v>223</v>
      </c>
    </row>
    <row r="318" spans="11:35" x14ac:dyDescent="0.25">
      <c r="K318" s="234" t="s">
        <v>482</v>
      </c>
      <c r="L318" s="235" t="s">
        <v>1708</v>
      </c>
      <c r="M318" s="35">
        <v>357</v>
      </c>
      <c r="N318">
        <f t="shared" si="14"/>
        <v>18</v>
      </c>
      <c r="S318" s="16" t="str">
        <f t="shared" si="15"/>
        <v>MUTULESCU ANTONIO SILVIU</v>
      </c>
      <c r="T318" s="12" t="s">
        <v>880</v>
      </c>
      <c r="U318" s="12" t="s">
        <v>686</v>
      </c>
      <c r="V318" t="s">
        <v>716</v>
      </c>
      <c r="W318" s="34" t="s">
        <v>330</v>
      </c>
      <c r="AC318">
        <v>1</v>
      </c>
      <c r="AD318" t="s">
        <v>2681</v>
      </c>
      <c r="AE318" s="223" t="s">
        <v>2670</v>
      </c>
      <c r="AF318" s="223" t="s">
        <v>2707</v>
      </c>
      <c r="AG318" s="34" t="s">
        <v>354</v>
      </c>
      <c r="AH318" s="257" t="s">
        <v>1686</v>
      </c>
      <c r="AI318" s="219">
        <v>214</v>
      </c>
    </row>
    <row r="319" spans="11:35" x14ac:dyDescent="0.25">
      <c r="K319" s="234" t="s">
        <v>367</v>
      </c>
      <c r="L319" s="235" t="s">
        <v>1519</v>
      </c>
      <c r="M319" s="35">
        <v>227</v>
      </c>
      <c r="N319">
        <f t="shared" si="14"/>
        <v>18</v>
      </c>
      <c r="S319" s="16" t="str">
        <f t="shared" si="15"/>
        <v>NAFTANAILA CRISTINA ALINA</v>
      </c>
      <c r="T319" s="12" t="s">
        <v>1175</v>
      </c>
      <c r="U319" s="12" t="s">
        <v>859</v>
      </c>
      <c r="V319" t="s">
        <v>661</v>
      </c>
      <c r="W319" s="34" t="s">
        <v>179</v>
      </c>
      <c r="AC319">
        <v>1</v>
      </c>
      <c r="AD319" t="s">
        <v>2681</v>
      </c>
      <c r="AE319" s="223" t="s">
        <v>2670</v>
      </c>
      <c r="AF319" s="223" t="s">
        <v>2707</v>
      </c>
      <c r="AG319" s="34" t="s">
        <v>366</v>
      </c>
      <c r="AH319" s="257" t="s">
        <v>1510</v>
      </c>
      <c r="AI319" s="219">
        <v>226</v>
      </c>
    </row>
    <row r="320" spans="11:35" x14ac:dyDescent="0.25">
      <c r="K320" s="234" t="s">
        <v>212</v>
      </c>
      <c r="L320" s="235" t="s">
        <v>1709</v>
      </c>
      <c r="M320" s="35">
        <v>57</v>
      </c>
      <c r="N320">
        <f t="shared" si="14"/>
        <v>22</v>
      </c>
      <c r="S320" s="16" t="str">
        <f t="shared" si="15"/>
        <v>NEAGOE IULIA VICTORIA</v>
      </c>
      <c r="T320" s="12" t="s">
        <v>1176</v>
      </c>
      <c r="U320" s="12" t="s">
        <v>860</v>
      </c>
      <c r="V320" t="s">
        <v>1358</v>
      </c>
      <c r="W320" s="34" t="s">
        <v>214</v>
      </c>
      <c r="AC320">
        <v>1</v>
      </c>
      <c r="AD320" t="s">
        <v>2681</v>
      </c>
      <c r="AE320" s="223" t="s">
        <v>2670</v>
      </c>
      <c r="AF320" s="223" t="s">
        <v>2707</v>
      </c>
      <c r="AG320" s="34" t="s">
        <v>356</v>
      </c>
      <c r="AH320" s="257" t="s">
        <v>1726</v>
      </c>
      <c r="AI320" s="219">
        <v>216</v>
      </c>
    </row>
    <row r="321" spans="11:35" x14ac:dyDescent="0.25">
      <c r="K321" s="234" t="s">
        <v>543</v>
      </c>
      <c r="L321" s="235" t="s">
        <v>1710</v>
      </c>
      <c r="M321" s="35">
        <v>422</v>
      </c>
      <c r="N321">
        <f t="shared" si="14"/>
        <v>25</v>
      </c>
      <c r="S321" s="16" t="str">
        <f t="shared" si="15"/>
        <v>NECSULESCU ION</v>
      </c>
      <c r="T321" s="12" t="s">
        <v>1177</v>
      </c>
      <c r="U321" s="12" t="s">
        <v>861</v>
      </c>
      <c r="V321" t="s">
        <v>662</v>
      </c>
      <c r="W321" s="34" t="s">
        <v>180</v>
      </c>
      <c r="AC321">
        <v>1</v>
      </c>
      <c r="AD321" t="s">
        <v>2681</v>
      </c>
      <c r="AE321" s="223" t="s">
        <v>2670</v>
      </c>
      <c r="AF321" s="223" t="s">
        <v>2707</v>
      </c>
      <c r="AG321" s="34" t="s">
        <v>357</v>
      </c>
      <c r="AH321" s="257" t="s">
        <v>1539</v>
      </c>
      <c r="AI321" s="219">
        <v>217</v>
      </c>
    </row>
    <row r="322" spans="11:35" x14ac:dyDescent="0.25">
      <c r="K322" s="234" t="s">
        <v>2612</v>
      </c>
      <c r="L322" s="235" t="s">
        <v>2613</v>
      </c>
      <c r="M322" s="35">
        <v>288</v>
      </c>
      <c r="N322">
        <f t="shared" si="14"/>
        <v>18</v>
      </c>
      <c r="S322" s="16" t="str">
        <f t="shared" si="15"/>
        <v>NEGRU MIRCEA</v>
      </c>
      <c r="T322" s="12" t="s">
        <v>1178</v>
      </c>
      <c r="U322" s="12" t="s">
        <v>862</v>
      </c>
      <c r="V322" t="s">
        <v>1359</v>
      </c>
      <c r="W322" s="34" t="s">
        <v>215</v>
      </c>
      <c r="AC322">
        <v>1</v>
      </c>
      <c r="AD322" t="s">
        <v>2681</v>
      </c>
      <c r="AE322" s="223" t="s">
        <v>2670</v>
      </c>
      <c r="AF322" s="223" t="s">
        <v>2707</v>
      </c>
      <c r="AG322" s="262" t="s">
        <v>350</v>
      </c>
      <c r="AH322" s="257" t="s">
        <v>1754</v>
      </c>
      <c r="AI322" s="219">
        <v>209</v>
      </c>
    </row>
    <row r="323" spans="11:35" x14ac:dyDescent="0.25">
      <c r="K323" s="234" t="s">
        <v>433</v>
      </c>
      <c r="L323" s="235" t="s">
        <v>1520</v>
      </c>
      <c r="M323" s="35">
        <v>304</v>
      </c>
      <c r="N323">
        <f t="shared" si="14"/>
        <v>20</v>
      </c>
      <c r="S323" s="16" t="str">
        <f t="shared" si="15"/>
        <v>NEGRU TITEL</v>
      </c>
      <c r="T323" s="12" t="s">
        <v>1179</v>
      </c>
      <c r="U323" s="12" t="s">
        <v>665</v>
      </c>
      <c r="V323" t="s">
        <v>879</v>
      </c>
      <c r="W323" s="34" t="s">
        <v>216</v>
      </c>
      <c r="AC323">
        <v>1</v>
      </c>
      <c r="AD323" t="s">
        <v>2681</v>
      </c>
      <c r="AE323" s="223" t="s">
        <v>2670</v>
      </c>
      <c r="AF323" s="223" t="s">
        <v>2707</v>
      </c>
      <c r="AG323" s="258" t="s">
        <v>370</v>
      </c>
      <c r="AH323" s="257" t="s">
        <v>1795</v>
      </c>
      <c r="AI323" s="263">
        <v>231</v>
      </c>
    </row>
    <row r="324" spans="11:35" x14ac:dyDescent="0.25">
      <c r="K324" s="234" t="s">
        <v>198</v>
      </c>
      <c r="L324" s="236" t="s">
        <v>1521</v>
      </c>
      <c r="M324" s="34">
        <v>42</v>
      </c>
      <c r="N324">
        <f t="shared" si="14"/>
        <v>17</v>
      </c>
      <c r="S324" s="16" t="str">
        <f t="shared" si="15"/>
        <v>NEGULESCU MIHAIL CRISTIAN</v>
      </c>
      <c r="T324" s="12" t="s">
        <v>1180</v>
      </c>
      <c r="U324" s="12" t="s">
        <v>863</v>
      </c>
      <c r="V324" t="s">
        <v>1366</v>
      </c>
      <c r="W324" s="34" t="s">
        <v>359</v>
      </c>
      <c r="AD324" t="s">
        <v>2675</v>
      </c>
      <c r="AE324" s="223" t="s">
        <v>2670</v>
      </c>
      <c r="AF324" s="223" t="s">
        <v>2689</v>
      </c>
      <c r="AG324" s="34" t="s">
        <v>551</v>
      </c>
      <c r="AH324" s="259" t="s">
        <v>1471</v>
      </c>
      <c r="AI324" s="219">
        <v>438</v>
      </c>
    </row>
    <row r="325" spans="11:35" x14ac:dyDescent="0.25">
      <c r="K325" s="234" t="s">
        <v>273</v>
      </c>
      <c r="L325" s="235" t="s">
        <v>1522</v>
      </c>
      <c r="M325" s="35">
        <v>125</v>
      </c>
      <c r="N325">
        <f>LEN(L325)</f>
        <v>17</v>
      </c>
      <c r="S325" s="16" t="str">
        <f t="shared" si="15"/>
        <v>NEGULESCU ORIANA HELENA</v>
      </c>
      <c r="T325" s="12" t="s">
        <v>1181</v>
      </c>
      <c r="U325" s="12" t="s">
        <v>864</v>
      </c>
      <c r="V325" t="s">
        <v>1346</v>
      </c>
      <c r="W325" s="34" t="s">
        <v>468</v>
      </c>
      <c r="AD325" t="s">
        <v>2676</v>
      </c>
      <c r="AE325" s="223" t="s">
        <v>2669</v>
      </c>
      <c r="AF325" s="223" t="s">
        <v>2690</v>
      </c>
      <c r="AG325" s="34" t="s">
        <v>391</v>
      </c>
      <c r="AH325" s="257" t="s">
        <v>1600</v>
      </c>
      <c r="AI325" s="219">
        <v>253</v>
      </c>
    </row>
    <row r="326" spans="11:35" x14ac:dyDescent="0.25">
      <c r="K326" s="234" t="s">
        <v>466</v>
      </c>
      <c r="L326" s="235" t="s">
        <v>1711</v>
      </c>
      <c r="M326" s="35">
        <v>341</v>
      </c>
      <c r="N326">
        <f>LEN(L326)</f>
        <v>22</v>
      </c>
      <c r="S326" s="16" t="str">
        <f t="shared" si="15"/>
        <v>NEGURITA OCTAV</v>
      </c>
      <c r="T326" s="12" t="s">
        <v>1181</v>
      </c>
      <c r="U326" s="12" t="s">
        <v>865</v>
      </c>
      <c r="V326" t="s">
        <v>1310</v>
      </c>
      <c r="W326" s="34" t="s">
        <v>300</v>
      </c>
      <c r="AD326" t="s">
        <v>2676</v>
      </c>
      <c r="AE326" s="223" t="s">
        <v>2669</v>
      </c>
      <c r="AF326" s="223" t="s">
        <v>2690</v>
      </c>
      <c r="AG326" s="34" t="s">
        <v>392</v>
      </c>
      <c r="AH326" s="257" t="s">
        <v>1601</v>
      </c>
      <c r="AI326" s="219">
        <v>254</v>
      </c>
    </row>
    <row r="327" spans="11:35" x14ac:dyDescent="0.25">
      <c r="K327" s="234" t="s">
        <v>438</v>
      </c>
      <c r="L327" s="235" t="s">
        <v>1712</v>
      </c>
      <c r="M327" s="35">
        <v>309</v>
      </c>
      <c r="N327">
        <f t="shared" ref="N327:N336" si="16">LEN(L327)</f>
        <v>22</v>
      </c>
      <c r="S327" s="16" t="str">
        <f t="shared" si="15"/>
        <v>NEMTEANU RUXANDRA</v>
      </c>
      <c r="T327" s="12" t="s">
        <v>1182</v>
      </c>
      <c r="U327" s="12" t="s">
        <v>662</v>
      </c>
      <c r="V327" t="s">
        <v>880</v>
      </c>
      <c r="W327" s="34" t="s">
        <v>186</v>
      </c>
      <c r="AD327" t="s">
        <v>2676</v>
      </c>
      <c r="AE327" s="223" t="s">
        <v>2669</v>
      </c>
      <c r="AF327" s="223" t="s">
        <v>2690</v>
      </c>
      <c r="AG327" s="34" t="s">
        <v>2604</v>
      </c>
      <c r="AH327" s="257" t="s">
        <v>2605</v>
      </c>
      <c r="AI327" s="219">
        <v>528</v>
      </c>
    </row>
    <row r="328" spans="11:35" x14ac:dyDescent="0.25">
      <c r="K328" s="234" t="s">
        <v>508</v>
      </c>
      <c r="L328" s="235" t="s">
        <v>1523</v>
      </c>
      <c r="M328" s="35">
        <v>384</v>
      </c>
      <c r="N328">
        <f t="shared" si="16"/>
        <v>20</v>
      </c>
      <c r="S328" s="16" t="str">
        <f t="shared" si="15"/>
        <v>NICA DUMITRU</v>
      </c>
      <c r="T328" s="12" t="s">
        <v>1183</v>
      </c>
      <c r="U328" s="12" t="s">
        <v>866</v>
      </c>
      <c r="V328" t="s">
        <v>1302</v>
      </c>
      <c r="W328" s="34" t="s">
        <v>346</v>
      </c>
      <c r="AD328" t="s">
        <v>2676</v>
      </c>
      <c r="AE328" s="223" t="s">
        <v>2669</v>
      </c>
      <c r="AF328" s="223" t="s">
        <v>2690</v>
      </c>
      <c r="AG328" s="34" t="s">
        <v>420</v>
      </c>
      <c r="AH328" s="257" t="s">
        <v>1421</v>
      </c>
      <c r="AI328" s="219">
        <v>285</v>
      </c>
    </row>
    <row r="329" spans="11:35" x14ac:dyDescent="0.25">
      <c r="K329" s="234" t="s">
        <v>397</v>
      </c>
      <c r="L329" s="235" t="s">
        <v>1524</v>
      </c>
      <c r="M329" s="36">
        <v>259</v>
      </c>
      <c r="N329">
        <f t="shared" si="16"/>
        <v>23</v>
      </c>
      <c r="S329" s="16" t="str">
        <f t="shared" si="15"/>
        <v>NICOLAE STEFAN</v>
      </c>
      <c r="T329" s="12" t="s">
        <v>1184</v>
      </c>
      <c r="U329" s="12" t="s">
        <v>867</v>
      </c>
      <c r="V329" t="s">
        <v>733</v>
      </c>
      <c r="W329" s="34" t="s">
        <v>485</v>
      </c>
      <c r="AD329" t="s">
        <v>2676</v>
      </c>
      <c r="AE329" s="223" t="s">
        <v>2669</v>
      </c>
      <c r="AF329" s="223" t="s">
        <v>2690</v>
      </c>
      <c r="AG329" s="34" t="s">
        <v>388</v>
      </c>
      <c r="AH329" s="257" t="s">
        <v>1422</v>
      </c>
      <c r="AI329" s="219">
        <v>250</v>
      </c>
    </row>
    <row r="330" spans="11:35" x14ac:dyDescent="0.25">
      <c r="K330" s="234" t="s">
        <v>537</v>
      </c>
      <c r="L330" s="235" t="s">
        <v>1525</v>
      </c>
      <c r="M330" s="35">
        <v>416</v>
      </c>
      <c r="N330">
        <f t="shared" si="16"/>
        <v>18</v>
      </c>
      <c r="S330" s="16" t="str">
        <f t="shared" si="15"/>
        <v>NICOLAU INGRID ILEANA</v>
      </c>
      <c r="T330" s="12" t="s">
        <v>1185</v>
      </c>
      <c r="U330" s="12" t="s">
        <v>868</v>
      </c>
      <c r="V330" t="s">
        <v>662</v>
      </c>
      <c r="W330" s="34" t="s">
        <v>274</v>
      </c>
      <c r="AD330" t="s">
        <v>2676</v>
      </c>
      <c r="AE330" s="223" t="s">
        <v>2669</v>
      </c>
      <c r="AF330" s="223" t="s">
        <v>2690</v>
      </c>
      <c r="AG330" s="34" t="s">
        <v>393</v>
      </c>
      <c r="AH330" s="259" t="s">
        <v>1435</v>
      </c>
      <c r="AI330" s="219">
        <v>255</v>
      </c>
    </row>
    <row r="331" spans="11:35" x14ac:dyDescent="0.25">
      <c r="K331" s="234" t="s">
        <v>2478</v>
      </c>
      <c r="L331" s="235" t="s">
        <v>2552</v>
      </c>
      <c r="M331" s="35">
        <v>477</v>
      </c>
      <c r="N331">
        <f t="shared" si="16"/>
        <v>20</v>
      </c>
      <c r="S331" s="16" t="str">
        <f t="shared" si="15"/>
        <v>NICU CRISTIAN GABRIEL</v>
      </c>
      <c r="T331" s="12" t="s">
        <v>1185</v>
      </c>
      <c r="U331" s="12" t="s">
        <v>869</v>
      </c>
      <c r="V331" t="s">
        <v>1266</v>
      </c>
      <c r="W331" s="34" t="s">
        <v>387</v>
      </c>
      <c r="AD331" t="s">
        <v>2676</v>
      </c>
      <c r="AE331" s="223" t="s">
        <v>2669</v>
      </c>
      <c r="AF331" s="223" t="s">
        <v>2690</v>
      </c>
      <c r="AG331" s="34" t="s">
        <v>421</v>
      </c>
      <c r="AH331" s="257" t="s">
        <v>1437</v>
      </c>
      <c r="AI331" s="219">
        <v>286</v>
      </c>
    </row>
    <row r="332" spans="11:35" x14ac:dyDescent="0.25">
      <c r="K332" s="234" t="s">
        <v>525</v>
      </c>
      <c r="L332" s="236" t="s">
        <v>1713</v>
      </c>
      <c r="M332" s="34">
        <v>401</v>
      </c>
      <c r="N332">
        <f t="shared" si="16"/>
        <v>20</v>
      </c>
      <c r="S332" s="16" t="str">
        <f t="shared" si="15"/>
        <v>NICULA FLAMINIU IONUT</v>
      </c>
      <c r="T332" s="12" t="s">
        <v>1185</v>
      </c>
      <c r="U332" s="12" t="s">
        <v>870</v>
      </c>
      <c r="V332" t="s">
        <v>718</v>
      </c>
      <c r="W332" s="34" t="s">
        <v>338</v>
      </c>
      <c r="AD332" t="s">
        <v>2676</v>
      </c>
      <c r="AE332" s="223" t="s">
        <v>2669</v>
      </c>
      <c r="AF332" s="223" t="s">
        <v>2690</v>
      </c>
      <c r="AG332" s="34" t="s">
        <v>403</v>
      </c>
      <c r="AH332" s="257" t="s">
        <v>1638</v>
      </c>
      <c r="AI332" s="219">
        <v>267</v>
      </c>
    </row>
    <row r="333" spans="11:35" x14ac:dyDescent="0.25">
      <c r="K333" s="234" t="s">
        <v>496</v>
      </c>
      <c r="L333" s="235" t="s">
        <v>1714</v>
      </c>
      <c r="M333" s="35">
        <v>372</v>
      </c>
      <c r="N333">
        <f t="shared" si="16"/>
        <v>19</v>
      </c>
      <c r="S333" s="16" t="str">
        <f t="shared" si="15"/>
        <v>NICULAE RALUCA LIVIA</v>
      </c>
      <c r="T333" s="12" t="s">
        <v>1186</v>
      </c>
      <c r="U333" s="12" t="s">
        <v>632</v>
      </c>
      <c r="V333" t="s">
        <v>1276</v>
      </c>
      <c r="W333" s="34" t="s">
        <v>232</v>
      </c>
      <c r="AD333" t="s">
        <v>2676</v>
      </c>
      <c r="AE333" s="223" t="s">
        <v>2669</v>
      </c>
      <c r="AF333" s="223" t="s">
        <v>2690</v>
      </c>
      <c r="AG333" s="34" t="s">
        <v>405</v>
      </c>
      <c r="AH333" s="257" t="s">
        <v>1473</v>
      </c>
      <c r="AI333" s="219">
        <v>270</v>
      </c>
    </row>
    <row r="334" spans="11:35" x14ac:dyDescent="0.25">
      <c r="K334" s="234" t="s">
        <v>2479</v>
      </c>
      <c r="L334" s="235" t="s">
        <v>2553</v>
      </c>
      <c r="M334" s="36">
        <v>486</v>
      </c>
      <c r="N334">
        <f t="shared" si="16"/>
        <v>21</v>
      </c>
      <c r="S334" s="16" t="str">
        <f t="shared" ref="S334:S365" si="17">K337</f>
        <v>NICULESCU GEORGETA</v>
      </c>
      <c r="T334" s="12" t="s">
        <v>1186</v>
      </c>
      <c r="U334" s="12" t="s">
        <v>871</v>
      </c>
      <c r="V334" t="s">
        <v>1360</v>
      </c>
      <c r="W334" s="34" t="s">
        <v>217</v>
      </c>
      <c r="AD334" t="s">
        <v>2676</v>
      </c>
      <c r="AE334" s="223" t="s">
        <v>2669</v>
      </c>
      <c r="AF334" s="223" t="s">
        <v>2690</v>
      </c>
      <c r="AG334" s="34" t="s">
        <v>406</v>
      </c>
      <c r="AH334" s="259" t="s">
        <v>1678</v>
      </c>
      <c r="AI334" s="219">
        <v>271</v>
      </c>
    </row>
    <row r="335" spans="11:35" x14ac:dyDescent="0.25">
      <c r="K335" s="234" t="s">
        <v>423</v>
      </c>
      <c r="L335" s="235" t="s">
        <v>1715</v>
      </c>
      <c r="M335" s="35">
        <v>289</v>
      </c>
      <c r="N335">
        <f t="shared" si="16"/>
        <v>20</v>
      </c>
      <c r="S335" s="16" t="str">
        <f t="shared" si="17"/>
        <v>OANCEA MARIA LUIZA</v>
      </c>
      <c r="T335" s="12" t="s">
        <v>1187</v>
      </c>
      <c r="U335" s="12" t="s">
        <v>872</v>
      </c>
      <c r="V335" t="s">
        <v>811</v>
      </c>
      <c r="W335" s="34" t="s">
        <v>434</v>
      </c>
      <c r="AD335" t="s">
        <v>2676</v>
      </c>
      <c r="AE335" s="223" t="s">
        <v>2669</v>
      </c>
      <c r="AF335" s="223" t="s">
        <v>2690</v>
      </c>
      <c r="AG335" s="34" t="s">
        <v>395</v>
      </c>
      <c r="AH335" s="259" t="s">
        <v>1679</v>
      </c>
      <c r="AI335" s="219">
        <v>257</v>
      </c>
    </row>
    <row r="336" spans="11:35" x14ac:dyDescent="0.25">
      <c r="K336" s="234" t="s">
        <v>178</v>
      </c>
      <c r="L336" s="237" t="s">
        <v>1526</v>
      </c>
      <c r="M336" s="35">
        <v>21</v>
      </c>
      <c r="N336">
        <f t="shared" si="16"/>
        <v>21</v>
      </c>
      <c r="S336" s="16" t="str">
        <f t="shared" si="17"/>
        <v>OLTEANU CAMELIA NICOLETA</v>
      </c>
      <c r="T336" s="12" t="s">
        <v>1188</v>
      </c>
      <c r="U336" s="12" t="s">
        <v>873</v>
      </c>
      <c r="V336" t="s">
        <v>1294</v>
      </c>
      <c r="W336" s="34" t="s">
        <v>322</v>
      </c>
      <c r="AD336" t="s">
        <v>2676</v>
      </c>
      <c r="AE336" s="223" t="s">
        <v>2669</v>
      </c>
      <c r="AF336" s="223" t="s">
        <v>2690</v>
      </c>
      <c r="AG336" s="34" t="s">
        <v>407</v>
      </c>
      <c r="AH336" s="265" t="s">
        <v>1680</v>
      </c>
      <c r="AI336" s="219">
        <v>272</v>
      </c>
    </row>
    <row r="337" spans="11:35" x14ac:dyDescent="0.25">
      <c r="K337" s="234" t="s">
        <v>231</v>
      </c>
      <c r="L337" s="235" t="s">
        <v>1527</v>
      </c>
      <c r="M337" s="35">
        <v>76</v>
      </c>
      <c r="N337">
        <f t="shared" ref="N337:N368" si="18">LEN(L337)</f>
        <v>23</v>
      </c>
      <c r="S337" s="16" t="str">
        <f t="shared" si="17"/>
        <v>OLTEANU CARMEN MIHAELA</v>
      </c>
      <c r="T337" s="12" t="s">
        <v>1189</v>
      </c>
      <c r="U337" s="12" t="s">
        <v>874</v>
      </c>
      <c r="V337" t="s">
        <v>1347</v>
      </c>
      <c r="W337" s="34" t="s">
        <v>497</v>
      </c>
      <c r="AD337" t="s">
        <v>2676</v>
      </c>
      <c r="AE337" s="223" t="s">
        <v>2669</v>
      </c>
      <c r="AF337" s="223" t="s">
        <v>2690</v>
      </c>
      <c r="AG337" s="34" t="s">
        <v>396</v>
      </c>
      <c r="AH337" s="257" t="s">
        <v>1681</v>
      </c>
      <c r="AI337" s="219">
        <v>258</v>
      </c>
    </row>
    <row r="338" spans="11:35" x14ac:dyDescent="0.25">
      <c r="K338" s="234" t="s">
        <v>2480</v>
      </c>
      <c r="L338" s="235" t="s">
        <v>2554</v>
      </c>
      <c r="M338" s="35">
        <v>456</v>
      </c>
      <c r="N338">
        <f t="shared" si="18"/>
        <v>18</v>
      </c>
      <c r="S338" s="16" t="str">
        <f t="shared" si="17"/>
        <v>ONTANU GHEORGHE</v>
      </c>
      <c r="T338" s="12" t="s">
        <v>1189</v>
      </c>
      <c r="U338" s="12" t="s">
        <v>773</v>
      </c>
      <c r="V338" t="s">
        <v>1267</v>
      </c>
      <c r="W338" s="34" t="s">
        <v>390</v>
      </c>
      <c r="AD338" t="s">
        <v>2676</v>
      </c>
      <c r="AE338" s="223" t="s">
        <v>2669</v>
      </c>
      <c r="AF338" s="223" t="s">
        <v>2690</v>
      </c>
      <c r="AG338" s="34" t="s">
        <v>408</v>
      </c>
      <c r="AH338" s="257" t="s">
        <v>1695</v>
      </c>
      <c r="AI338" s="219">
        <v>273</v>
      </c>
    </row>
    <row r="339" spans="11:35" x14ac:dyDescent="0.25">
      <c r="K339" s="234" t="s">
        <v>424</v>
      </c>
      <c r="L339" s="235" t="s">
        <v>1716</v>
      </c>
      <c r="M339" s="35">
        <v>291</v>
      </c>
      <c r="N339">
        <f t="shared" si="18"/>
        <v>21</v>
      </c>
      <c r="S339" s="16" t="str">
        <f t="shared" si="17"/>
        <v>OPREA CONSTANTIN CRISTIAN</v>
      </c>
      <c r="T339" s="12" t="s">
        <v>1189</v>
      </c>
      <c r="U339" s="12" t="s">
        <v>875</v>
      </c>
      <c r="V339" t="s">
        <v>1334</v>
      </c>
      <c r="W339" s="34" t="s">
        <v>527</v>
      </c>
      <c r="AD339" t="s">
        <v>2676</v>
      </c>
      <c r="AE339" s="223" t="s">
        <v>2669</v>
      </c>
      <c r="AF339" s="223" t="s">
        <v>2690</v>
      </c>
      <c r="AG339" s="34" t="s">
        <v>409</v>
      </c>
      <c r="AH339" s="257" t="s">
        <v>1697</v>
      </c>
      <c r="AI339" s="219">
        <v>274</v>
      </c>
    </row>
    <row r="340" spans="11:35" x14ac:dyDescent="0.25">
      <c r="K340" s="234" t="s">
        <v>1928</v>
      </c>
      <c r="L340" s="235" t="s">
        <v>1958</v>
      </c>
      <c r="M340" s="35">
        <v>453</v>
      </c>
      <c r="N340">
        <f t="shared" si="18"/>
        <v>20</v>
      </c>
      <c r="S340" s="16" t="str">
        <f t="shared" si="17"/>
        <v>OSIAC MARIA</v>
      </c>
      <c r="T340" s="12" t="s">
        <v>1189</v>
      </c>
      <c r="U340" s="12" t="s">
        <v>632</v>
      </c>
      <c r="V340" t="s">
        <v>719</v>
      </c>
      <c r="W340" s="34" t="s">
        <v>347</v>
      </c>
      <c r="AD340" t="s">
        <v>2676</v>
      </c>
      <c r="AE340" s="223" t="s">
        <v>2669</v>
      </c>
      <c r="AF340" s="223" t="s">
        <v>2690</v>
      </c>
      <c r="AG340" s="34" t="s">
        <v>389</v>
      </c>
      <c r="AH340" s="257" t="s">
        <v>1509</v>
      </c>
      <c r="AI340" s="219">
        <v>251</v>
      </c>
    </row>
    <row r="341" spans="11:35" x14ac:dyDescent="0.25">
      <c r="K341" s="234" t="s">
        <v>2481</v>
      </c>
      <c r="L341" s="235" t="s">
        <v>2555</v>
      </c>
      <c r="M341" s="35">
        <v>478</v>
      </c>
      <c r="N341">
        <f t="shared" si="18"/>
        <v>21</v>
      </c>
      <c r="S341" s="16" t="str">
        <f t="shared" si="17"/>
        <v>PAGARIN SOFIA MARIA</v>
      </c>
      <c r="T341" s="12" t="s">
        <v>1189</v>
      </c>
      <c r="U341" s="12" t="s">
        <v>876</v>
      </c>
      <c r="V341" t="s">
        <v>601</v>
      </c>
      <c r="W341" s="34" t="s">
        <v>486</v>
      </c>
      <c r="AD341" t="s">
        <v>2676</v>
      </c>
      <c r="AE341" s="223" t="s">
        <v>2669</v>
      </c>
      <c r="AF341" s="223" t="s">
        <v>2690</v>
      </c>
      <c r="AG341" s="34" t="s">
        <v>422</v>
      </c>
      <c r="AH341" s="257" t="s">
        <v>1706</v>
      </c>
      <c r="AI341" s="219">
        <v>287</v>
      </c>
    </row>
    <row r="342" spans="11:35" x14ac:dyDescent="0.25">
      <c r="K342" s="234" t="s">
        <v>299</v>
      </c>
      <c r="L342" s="235" t="s">
        <v>1717</v>
      </c>
      <c r="M342" s="34">
        <v>153</v>
      </c>
      <c r="N342">
        <f t="shared" si="18"/>
        <v>22</v>
      </c>
      <c r="S342" s="16" t="str">
        <f t="shared" si="17"/>
        <v>PAIUSAN-NUICA MONICA CRISTINA</v>
      </c>
      <c r="T342" s="12" t="s">
        <v>1190</v>
      </c>
      <c r="U342" s="12" t="s">
        <v>877</v>
      </c>
      <c r="V342" t="s">
        <v>1278</v>
      </c>
      <c r="W342" s="34" t="s">
        <v>301</v>
      </c>
      <c r="AD342" t="s">
        <v>2676</v>
      </c>
      <c r="AE342" s="223" t="s">
        <v>2669</v>
      </c>
      <c r="AF342" s="223" t="s">
        <v>2690</v>
      </c>
      <c r="AG342" s="34" t="s">
        <v>410</v>
      </c>
      <c r="AH342" s="257" t="s">
        <v>1515</v>
      </c>
      <c r="AI342" s="219">
        <v>275</v>
      </c>
    </row>
    <row r="343" spans="11:35" x14ac:dyDescent="0.25">
      <c r="K343" s="234" t="s">
        <v>167</v>
      </c>
      <c r="L343" s="236" t="s">
        <v>1528</v>
      </c>
      <c r="M343" s="34">
        <v>9</v>
      </c>
      <c r="N343">
        <f t="shared" si="18"/>
        <v>15</v>
      </c>
      <c r="S343" s="16" t="str">
        <f t="shared" si="17"/>
        <v>PANESCU OANA MADLEN</v>
      </c>
      <c r="T343" s="12" t="s">
        <v>1191</v>
      </c>
      <c r="U343" s="12" t="s">
        <v>878</v>
      </c>
      <c r="V343" t="s">
        <v>1340</v>
      </c>
      <c r="W343" s="34" t="s">
        <v>435</v>
      </c>
      <c r="AD343" t="s">
        <v>2676</v>
      </c>
      <c r="AE343" s="223" t="s">
        <v>2669</v>
      </c>
      <c r="AF343" s="223" t="s">
        <v>2690</v>
      </c>
      <c r="AG343" s="34" t="s">
        <v>2612</v>
      </c>
      <c r="AH343" s="257" t="s">
        <v>2613</v>
      </c>
      <c r="AI343" s="219">
        <v>288</v>
      </c>
    </row>
    <row r="344" spans="11:35" x14ac:dyDescent="0.25">
      <c r="K344" s="234" t="s">
        <v>483</v>
      </c>
      <c r="L344" s="235" t="s">
        <v>1718</v>
      </c>
      <c r="M344" s="35">
        <v>358</v>
      </c>
      <c r="N344">
        <f t="shared" si="18"/>
        <v>19</v>
      </c>
      <c r="S344" s="16" t="str">
        <f t="shared" si="17"/>
        <v>PANTELIMON CORINA CRISTINA</v>
      </c>
      <c r="T344" s="12" t="s">
        <v>1191</v>
      </c>
      <c r="U344" s="12" t="s">
        <v>879</v>
      </c>
      <c r="V344" t="s">
        <v>613</v>
      </c>
      <c r="W344" s="34" t="s">
        <v>302</v>
      </c>
      <c r="AD344" t="s">
        <v>2676</v>
      </c>
      <c r="AE344" s="223" t="s">
        <v>2669</v>
      </c>
      <c r="AF344" s="223" t="s">
        <v>2690</v>
      </c>
      <c r="AG344" s="34" t="s">
        <v>423</v>
      </c>
      <c r="AH344" s="257" t="s">
        <v>1715</v>
      </c>
      <c r="AI344" s="219">
        <v>289</v>
      </c>
    </row>
    <row r="345" spans="11:35" x14ac:dyDescent="0.25">
      <c r="K345" s="234" t="s">
        <v>199</v>
      </c>
      <c r="L345" s="235" t="s">
        <v>1719</v>
      </c>
      <c r="M345" s="35">
        <v>43</v>
      </c>
      <c r="N345">
        <f t="shared" si="18"/>
        <v>25</v>
      </c>
      <c r="S345" s="16" t="str">
        <f t="shared" si="17"/>
        <v>PANTELIMON CRISTINEL</v>
      </c>
      <c r="T345" s="12" t="s">
        <v>1191</v>
      </c>
      <c r="U345" s="12" t="s">
        <v>880</v>
      </c>
      <c r="V345" t="s">
        <v>1276</v>
      </c>
      <c r="W345" s="34" t="s">
        <v>275</v>
      </c>
      <c r="AD345" t="s">
        <v>2676</v>
      </c>
      <c r="AE345" s="223" t="s">
        <v>2669</v>
      </c>
      <c r="AF345" s="223" t="s">
        <v>2690</v>
      </c>
      <c r="AG345" s="34" t="s">
        <v>411</v>
      </c>
      <c r="AH345" s="257" t="s">
        <v>1536</v>
      </c>
      <c r="AI345" s="219">
        <v>276</v>
      </c>
    </row>
    <row r="346" spans="11:35" x14ac:dyDescent="0.25">
      <c r="K346" s="234" t="s">
        <v>344</v>
      </c>
      <c r="L346" s="235" t="s">
        <v>1720</v>
      </c>
      <c r="M346" s="35">
        <v>202</v>
      </c>
      <c r="N346">
        <f t="shared" si="18"/>
        <v>18</v>
      </c>
      <c r="S346" s="16" t="str">
        <f t="shared" si="17"/>
        <v>PANZARU STELIAN</v>
      </c>
      <c r="T346" s="12" t="s">
        <v>1191</v>
      </c>
      <c r="U346" s="12" t="s">
        <v>881</v>
      </c>
      <c r="V346" t="s">
        <v>1258</v>
      </c>
      <c r="W346" s="34" t="s">
        <v>350</v>
      </c>
      <c r="AD346" t="s">
        <v>2676</v>
      </c>
      <c r="AE346" s="223" t="s">
        <v>2669</v>
      </c>
      <c r="AF346" s="223" t="s">
        <v>2690</v>
      </c>
      <c r="AG346" s="34" t="s">
        <v>412</v>
      </c>
      <c r="AH346" s="257" t="s">
        <v>1727</v>
      </c>
      <c r="AI346" s="219">
        <v>277</v>
      </c>
    </row>
    <row r="347" spans="11:35" x14ac:dyDescent="0.25">
      <c r="K347" s="234" t="s">
        <v>337</v>
      </c>
      <c r="L347" s="235" t="s">
        <v>1721</v>
      </c>
      <c r="M347" s="35">
        <v>193</v>
      </c>
      <c r="N347">
        <f t="shared" si="18"/>
        <v>23</v>
      </c>
      <c r="S347" s="16" t="str">
        <f t="shared" si="17"/>
        <v>PAPA ANDREEA DIANA</v>
      </c>
      <c r="T347" s="12" t="s">
        <v>1192</v>
      </c>
      <c r="U347" s="12" t="s">
        <v>882</v>
      </c>
      <c r="V347" t="s">
        <v>1307</v>
      </c>
      <c r="W347" s="34" t="s">
        <v>372</v>
      </c>
      <c r="AD347" t="s">
        <v>2676</v>
      </c>
      <c r="AE347" s="223" t="s">
        <v>2669</v>
      </c>
      <c r="AF347" s="223" t="s">
        <v>2690</v>
      </c>
      <c r="AG347" s="34" t="s">
        <v>413</v>
      </c>
      <c r="AH347" s="259" t="s">
        <v>1732</v>
      </c>
      <c r="AI347" s="219">
        <v>278</v>
      </c>
    </row>
    <row r="348" spans="11:35" x14ac:dyDescent="0.25">
      <c r="K348" s="234" t="s">
        <v>333</v>
      </c>
      <c r="L348" s="235" t="s">
        <v>1529</v>
      </c>
      <c r="M348" s="35">
        <v>189</v>
      </c>
      <c r="N348">
        <f t="shared" si="18"/>
        <v>26</v>
      </c>
      <c r="S348" s="16" t="str">
        <f t="shared" si="17"/>
        <v>PARASCHIV GAVRIL</v>
      </c>
      <c r="T348" s="12" t="s">
        <v>1193</v>
      </c>
      <c r="U348" s="12" t="s">
        <v>661</v>
      </c>
      <c r="V348" t="s">
        <v>720</v>
      </c>
      <c r="W348" s="34" t="s">
        <v>334</v>
      </c>
      <c r="AD348" t="s">
        <v>2676</v>
      </c>
      <c r="AE348" s="223" t="s">
        <v>2669</v>
      </c>
      <c r="AF348" s="223" t="s">
        <v>2690</v>
      </c>
      <c r="AG348" s="34" t="s">
        <v>1893</v>
      </c>
      <c r="AH348" s="257" t="s">
        <v>1894</v>
      </c>
      <c r="AI348" s="219">
        <v>443</v>
      </c>
    </row>
    <row r="349" spans="11:35" x14ac:dyDescent="0.25">
      <c r="K349" s="234" t="s">
        <v>425</v>
      </c>
      <c r="L349" s="236" t="s">
        <v>1530</v>
      </c>
      <c r="M349" s="34">
        <v>292</v>
      </c>
      <c r="N349">
        <f t="shared" si="18"/>
        <v>21</v>
      </c>
      <c r="S349" s="16" t="str">
        <f t="shared" si="17"/>
        <v>PARVU IULIANA</v>
      </c>
      <c r="T349" s="12" t="s">
        <v>1194</v>
      </c>
      <c r="U349" s="12" t="s">
        <v>883</v>
      </c>
      <c r="V349" t="s">
        <v>663</v>
      </c>
      <c r="W349" s="34" t="s">
        <v>181</v>
      </c>
      <c r="AD349" t="s">
        <v>2676</v>
      </c>
      <c r="AE349" s="223" t="s">
        <v>2669</v>
      </c>
      <c r="AF349" s="223" t="s">
        <v>2690</v>
      </c>
      <c r="AG349" s="34" t="s">
        <v>390</v>
      </c>
      <c r="AH349" s="257" t="s">
        <v>1548</v>
      </c>
      <c r="AI349" s="219">
        <v>252</v>
      </c>
    </row>
    <row r="350" spans="11:35" x14ac:dyDescent="0.25">
      <c r="K350" s="234" t="s">
        <v>484</v>
      </c>
      <c r="L350" s="235" t="s">
        <v>1722</v>
      </c>
      <c r="M350" s="35">
        <v>359</v>
      </c>
      <c r="N350">
        <f t="shared" si="18"/>
        <v>18</v>
      </c>
      <c r="S350" s="16" t="str">
        <f t="shared" si="17"/>
        <v>PARVU MONICA</v>
      </c>
      <c r="T350" s="12" t="s">
        <v>1194</v>
      </c>
      <c r="U350" s="12" t="s">
        <v>884</v>
      </c>
      <c r="V350" t="s">
        <v>1258</v>
      </c>
      <c r="W350" s="34" t="s">
        <v>312</v>
      </c>
      <c r="AD350" t="s">
        <v>2676</v>
      </c>
      <c r="AE350" s="223" t="s">
        <v>2669</v>
      </c>
      <c r="AF350" s="223" t="s">
        <v>2690</v>
      </c>
      <c r="AG350" s="262" t="s">
        <v>398</v>
      </c>
      <c r="AH350" s="257" t="s">
        <v>1758</v>
      </c>
      <c r="AI350" s="219">
        <v>260</v>
      </c>
    </row>
    <row r="351" spans="11:35" x14ac:dyDescent="0.25">
      <c r="K351" s="234" t="s">
        <v>467</v>
      </c>
      <c r="L351" s="235" t="s">
        <v>1531</v>
      </c>
      <c r="M351" s="35">
        <v>342</v>
      </c>
      <c r="N351">
        <f t="shared" si="18"/>
        <v>22</v>
      </c>
      <c r="S351" s="16" t="str">
        <f t="shared" si="17"/>
        <v>PASNICU DANIELA</v>
      </c>
      <c r="T351" s="12" t="s">
        <v>1195</v>
      </c>
      <c r="U351" s="12" t="s">
        <v>885</v>
      </c>
      <c r="V351" t="s">
        <v>1348</v>
      </c>
      <c r="W351" s="34" t="s">
        <v>487</v>
      </c>
      <c r="AD351" t="s">
        <v>2676</v>
      </c>
      <c r="AE351" s="223" t="s">
        <v>2669</v>
      </c>
      <c r="AF351" s="223" t="s">
        <v>2690</v>
      </c>
      <c r="AG351" s="262" t="s">
        <v>414</v>
      </c>
      <c r="AH351" s="257" t="s">
        <v>1759</v>
      </c>
      <c r="AI351" s="219">
        <v>279</v>
      </c>
    </row>
    <row r="352" spans="11:35" x14ac:dyDescent="0.25">
      <c r="K352" s="234" t="s">
        <v>500</v>
      </c>
      <c r="L352" s="235" t="s">
        <v>1532</v>
      </c>
      <c r="M352" s="35">
        <v>376</v>
      </c>
      <c r="N352">
        <f t="shared" si="18"/>
        <v>19</v>
      </c>
      <c r="S352" s="16" t="str">
        <f t="shared" si="17"/>
        <v>PATACHE LAURA</v>
      </c>
      <c r="T352" s="12" t="s">
        <v>1196</v>
      </c>
      <c r="U352" s="12" t="s">
        <v>886</v>
      </c>
      <c r="V352" t="s">
        <v>1303</v>
      </c>
      <c r="W352" s="34" t="s">
        <v>339</v>
      </c>
      <c r="AD352" t="s">
        <v>2676</v>
      </c>
      <c r="AE352" s="223" t="s">
        <v>2669</v>
      </c>
      <c r="AF352" s="223" t="s">
        <v>2690</v>
      </c>
      <c r="AG352" s="262" t="s">
        <v>415</v>
      </c>
      <c r="AH352" s="257" t="s">
        <v>1760</v>
      </c>
      <c r="AI352" s="219">
        <v>280</v>
      </c>
    </row>
    <row r="353" spans="11:35" x14ac:dyDescent="0.25">
      <c r="K353" s="234" t="s">
        <v>306</v>
      </c>
      <c r="L353" s="235" t="s">
        <v>1533</v>
      </c>
      <c r="M353" s="35">
        <v>161</v>
      </c>
      <c r="N353">
        <f t="shared" si="18"/>
        <v>18</v>
      </c>
      <c r="S353" s="16" t="str">
        <f t="shared" si="17"/>
        <v>PATRU ALINA DANIELA</v>
      </c>
      <c r="T353" s="12" t="s">
        <v>1197</v>
      </c>
      <c r="U353" s="12" t="s">
        <v>1249</v>
      </c>
      <c r="V353" t="s">
        <v>1315</v>
      </c>
      <c r="W353" s="34" t="s">
        <v>1914</v>
      </c>
      <c r="AD353" t="s">
        <v>2676</v>
      </c>
      <c r="AE353" s="223" t="s">
        <v>2669</v>
      </c>
      <c r="AF353" s="223" t="s">
        <v>2690</v>
      </c>
      <c r="AG353" s="262" t="s">
        <v>399</v>
      </c>
      <c r="AH353" s="257" t="s">
        <v>1559</v>
      </c>
      <c r="AI353" s="219">
        <v>261</v>
      </c>
    </row>
    <row r="354" spans="11:35" x14ac:dyDescent="0.25">
      <c r="K354" s="234" t="s">
        <v>258</v>
      </c>
      <c r="L354" s="236" t="s">
        <v>1534</v>
      </c>
      <c r="M354" s="34">
        <v>107</v>
      </c>
      <c r="N354">
        <f t="shared" si="18"/>
        <v>21</v>
      </c>
      <c r="S354" s="16" t="str">
        <f t="shared" si="17"/>
        <v>PAUN GHEORGHE DAN</v>
      </c>
      <c r="T354" s="12" t="s">
        <v>1198</v>
      </c>
      <c r="U354" s="12" t="s">
        <v>887</v>
      </c>
      <c r="V354" t="s">
        <v>722</v>
      </c>
      <c r="W354" s="34" t="s">
        <v>348</v>
      </c>
      <c r="AD354" t="s">
        <v>2676</v>
      </c>
      <c r="AE354" s="223" t="s">
        <v>2669</v>
      </c>
      <c r="AF354" s="223" t="s">
        <v>2690</v>
      </c>
      <c r="AG354" s="258" t="s">
        <v>416</v>
      </c>
      <c r="AH354" s="257" t="s">
        <v>1561</v>
      </c>
      <c r="AI354" s="219">
        <v>281</v>
      </c>
    </row>
    <row r="355" spans="11:35" x14ac:dyDescent="0.25">
      <c r="K355" s="234" t="s">
        <v>509</v>
      </c>
      <c r="L355" s="235" t="s">
        <v>1535</v>
      </c>
      <c r="M355" s="35">
        <v>385</v>
      </c>
      <c r="N355">
        <f t="shared" si="18"/>
        <v>19</v>
      </c>
      <c r="S355" s="16" t="str">
        <f t="shared" si="17"/>
        <v>PAUN ROXANA DANIELA</v>
      </c>
      <c r="T355" s="12" t="s">
        <v>1199</v>
      </c>
      <c r="U355" s="12" t="s">
        <v>888</v>
      </c>
      <c r="V355" t="s">
        <v>1268</v>
      </c>
      <c r="W355" s="34" t="s">
        <v>398</v>
      </c>
      <c r="AD355" t="s">
        <v>2676</v>
      </c>
      <c r="AE355" s="223" t="s">
        <v>2669</v>
      </c>
      <c r="AF355" s="223" t="s">
        <v>2690</v>
      </c>
      <c r="AG355" s="258" t="s">
        <v>417</v>
      </c>
      <c r="AH355" s="257" t="s">
        <v>1773</v>
      </c>
      <c r="AI355" s="219">
        <v>282</v>
      </c>
    </row>
    <row r="356" spans="11:35" x14ac:dyDescent="0.25">
      <c r="K356" s="234" t="s">
        <v>229</v>
      </c>
      <c r="L356" s="235" t="s">
        <v>1723</v>
      </c>
      <c r="M356" s="35">
        <v>74</v>
      </c>
      <c r="N356">
        <f t="shared" si="18"/>
        <v>16</v>
      </c>
      <c r="S356" s="16" t="str">
        <f t="shared" si="17"/>
        <v>PAUNESCU ANDREI ALEXANDRU</v>
      </c>
      <c r="T356" s="12" t="s">
        <v>1199</v>
      </c>
      <c r="U356" s="12" t="s">
        <v>889</v>
      </c>
      <c r="V356" t="s">
        <v>632</v>
      </c>
      <c r="W356" s="34" t="s">
        <v>414</v>
      </c>
      <c r="AD356" t="s">
        <v>2676</v>
      </c>
      <c r="AE356" s="223" t="s">
        <v>2669</v>
      </c>
      <c r="AF356" s="223" t="s">
        <v>2690</v>
      </c>
      <c r="AG356" s="258" t="s">
        <v>418</v>
      </c>
      <c r="AH356" s="257" t="s">
        <v>1775</v>
      </c>
      <c r="AI356" s="219">
        <v>283</v>
      </c>
    </row>
    <row r="357" spans="11:35" x14ac:dyDescent="0.25">
      <c r="K357" s="234" t="s">
        <v>241</v>
      </c>
      <c r="L357" s="235" t="s">
        <v>1724</v>
      </c>
      <c r="M357" s="35">
        <v>88</v>
      </c>
      <c r="N357">
        <f t="shared" si="18"/>
        <v>18</v>
      </c>
      <c r="S357" s="16" t="str">
        <f t="shared" si="17"/>
        <v>PEHOIU CONSTANTIN</v>
      </c>
      <c r="T357" s="12" t="s">
        <v>1200</v>
      </c>
      <c r="U357" s="12" t="s">
        <v>891</v>
      </c>
      <c r="V357" t="s">
        <v>620</v>
      </c>
      <c r="W357" s="34" t="s">
        <v>415</v>
      </c>
      <c r="AD357" t="s">
        <v>2676</v>
      </c>
      <c r="AE357" s="223" t="s">
        <v>2669</v>
      </c>
      <c r="AF357" s="223" t="s">
        <v>2690</v>
      </c>
      <c r="AG357" s="258" t="s">
        <v>419</v>
      </c>
      <c r="AH357" s="257" t="s">
        <v>1563</v>
      </c>
      <c r="AI357" s="219">
        <v>284</v>
      </c>
    </row>
    <row r="358" spans="11:35" x14ac:dyDescent="0.25">
      <c r="K358" s="234" t="s">
        <v>200</v>
      </c>
      <c r="L358" s="235" t="s">
        <v>1725</v>
      </c>
      <c r="M358" s="35">
        <v>44</v>
      </c>
      <c r="N358">
        <f t="shared" si="18"/>
        <v>16</v>
      </c>
      <c r="S358" s="16" t="str">
        <f t="shared" si="17"/>
        <v>PETRESCU  TOMA</v>
      </c>
      <c r="T358" s="12" t="s">
        <v>1200</v>
      </c>
      <c r="U358" s="12" t="s">
        <v>892</v>
      </c>
      <c r="V358" t="s">
        <v>1281</v>
      </c>
      <c r="W358" s="34" t="s">
        <v>276</v>
      </c>
      <c r="AD358" t="s">
        <v>2682</v>
      </c>
      <c r="AE358" s="223" t="s">
        <v>2672</v>
      </c>
      <c r="AF358" s="223" t="s">
        <v>2691</v>
      </c>
      <c r="AG358" s="34" t="s">
        <v>2922</v>
      </c>
      <c r="AH358" s="260" t="s">
        <v>2885</v>
      </c>
      <c r="AI358" s="219">
        <v>545</v>
      </c>
    </row>
    <row r="359" spans="11:35" x14ac:dyDescent="0.25">
      <c r="K359" s="234" t="s">
        <v>356</v>
      </c>
      <c r="L359" s="235" t="s">
        <v>1726</v>
      </c>
      <c r="M359" s="35">
        <v>216</v>
      </c>
      <c r="N359">
        <f t="shared" si="18"/>
        <v>21</v>
      </c>
      <c r="S359" s="16" t="str">
        <f t="shared" si="17"/>
        <v>PETRESCU GABRIELA</v>
      </c>
      <c r="T359" s="12" t="s">
        <v>1201</v>
      </c>
      <c r="U359" s="12" t="s">
        <v>893</v>
      </c>
      <c r="V359" t="s">
        <v>842</v>
      </c>
      <c r="W359" s="34" t="s">
        <v>488</v>
      </c>
      <c r="AD359" t="s">
        <v>2682</v>
      </c>
      <c r="AE359" s="223" t="s">
        <v>2672</v>
      </c>
      <c r="AF359" s="223" t="s">
        <v>2691</v>
      </c>
      <c r="AG359" s="34" t="s">
        <v>2436</v>
      </c>
      <c r="AH359" s="257" t="s">
        <v>2510</v>
      </c>
      <c r="AI359" s="219">
        <v>469</v>
      </c>
    </row>
    <row r="360" spans="11:35" x14ac:dyDescent="0.25">
      <c r="K360" s="234" t="s">
        <v>2482</v>
      </c>
      <c r="L360" s="235" t="s">
        <v>2556</v>
      </c>
      <c r="M360" s="35">
        <v>466</v>
      </c>
      <c r="N360">
        <f t="shared" si="18"/>
        <v>23</v>
      </c>
      <c r="S360" s="16" t="str">
        <f t="shared" si="17"/>
        <v>PETRESCU IOANA MARIA</v>
      </c>
      <c r="T360" s="12" t="s">
        <v>1202</v>
      </c>
      <c r="U360" s="12" t="s">
        <v>880</v>
      </c>
      <c r="V360" t="s">
        <v>1263</v>
      </c>
      <c r="W360" s="34" t="s">
        <v>202</v>
      </c>
      <c r="AD360" t="s">
        <v>2682</v>
      </c>
      <c r="AE360" s="223" t="s">
        <v>2672</v>
      </c>
      <c r="AF360" s="223" t="s">
        <v>2691</v>
      </c>
      <c r="AG360" s="34" t="s">
        <v>2437</v>
      </c>
      <c r="AH360" s="257" t="s">
        <v>2511</v>
      </c>
      <c r="AI360" s="219">
        <v>470</v>
      </c>
    </row>
    <row r="361" spans="11:35" x14ac:dyDescent="0.25">
      <c r="K361" s="234" t="s">
        <v>2483</v>
      </c>
      <c r="L361" s="235" t="s">
        <v>2557</v>
      </c>
      <c r="M361" s="35">
        <v>440</v>
      </c>
      <c r="N361">
        <f t="shared" si="18"/>
        <v>19</v>
      </c>
      <c r="S361" s="16" t="str">
        <f t="shared" si="17"/>
        <v>PETRUT TANASE</v>
      </c>
      <c r="T361" s="12" t="s">
        <v>1203</v>
      </c>
      <c r="U361" s="12" t="s">
        <v>894</v>
      </c>
      <c r="V361" t="s">
        <v>1269</v>
      </c>
      <c r="W361" s="34" t="s">
        <v>399</v>
      </c>
      <c r="AD361" t="s">
        <v>2682</v>
      </c>
      <c r="AE361" s="223" t="s">
        <v>2672</v>
      </c>
      <c r="AF361" s="223" t="s">
        <v>2691</v>
      </c>
      <c r="AG361" s="34" t="s">
        <v>2439</v>
      </c>
      <c r="AH361" s="257" t="s">
        <v>2513</v>
      </c>
      <c r="AI361" s="219">
        <v>471</v>
      </c>
    </row>
    <row r="362" spans="11:35" x14ac:dyDescent="0.25">
      <c r="K362" s="234" t="s">
        <v>411</v>
      </c>
      <c r="L362" s="235" t="s">
        <v>1536</v>
      </c>
      <c r="M362" s="35">
        <v>276</v>
      </c>
      <c r="N362">
        <f t="shared" si="18"/>
        <v>23</v>
      </c>
      <c r="S362" s="16" t="str">
        <f t="shared" si="17"/>
        <v>PINGHIRIAC GEORGETA ELENA</v>
      </c>
      <c r="T362" s="12" t="s">
        <v>1204</v>
      </c>
      <c r="U362" s="12" t="s">
        <v>895</v>
      </c>
      <c r="V362" t="s">
        <v>661</v>
      </c>
      <c r="W362" s="34" t="s">
        <v>203</v>
      </c>
      <c r="AD362" t="s">
        <v>2682</v>
      </c>
      <c r="AE362" s="223" t="s">
        <v>2672</v>
      </c>
      <c r="AF362" s="223" t="s">
        <v>2691</v>
      </c>
      <c r="AG362" s="34" t="s">
        <v>2924</v>
      </c>
      <c r="AH362" s="260" t="s">
        <v>2887</v>
      </c>
      <c r="AI362" s="219">
        <v>547</v>
      </c>
    </row>
    <row r="363" spans="11:35" x14ac:dyDescent="0.25">
      <c r="K363" s="234" t="s">
        <v>412</v>
      </c>
      <c r="L363" s="235" t="s">
        <v>1727</v>
      </c>
      <c r="M363" s="35">
        <v>277</v>
      </c>
      <c r="N363">
        <f t="shared" si="18"/>
        <v>20</v>
      </c>
      <c r="S363" s="16" t="str">
        <f t="shared" si="17"/>
        <v>PINTEA ILIE</v>
      </c>
      <c r="T363" s="12" t="s">
        <v>1205</v>
      </c>
      <c r="U363" s="12" t="s">
        <v>896</v>
      </c>
      <c r="V363" t="s">
        <v>813</v>
      </c>
      <c r="W363" s="34" t="s">
        <v>427</v>
      </c>
      <c r="AD363" t="s">
        <v>2682</v>
      </c>
      <c r="AE363" s="223" t="s">
        <v>2672</v>
      </c>
      <c r="AF363" s="223" t="s">
        <v>2691</v>
      </c>
      <c r="AG363" s="34" t="s">
        <v>2920</v>
      </c>
      <c r="AH363" s="260" t="s">
        <v>2883</v>
      </c>
      <c r="AI363" s="219">
        <v>543</v>
      </c>
    </row>
    <row r="364" spans="11:35" x14ac:dyDescent="0.25">
      <c r="K364" s="234" t="s">
        <v>321</v>
      </c>
      <c r="L364" s="236" t="s">
        <v>1537</v>
      </c>
      <c r="M364" s="34">
        <v>177</v>
      </c>
      <c r="N364">
        <f t="shared" si="18"/>
        <v>19</v>
      </c>
      <c r="S364" s="16" t="str">
        <f t="shared" si="17"/>
        <v>PIROIU ALEXANDRA CRISTINA</v>
      </c>
      <c r="T364" s="12" t="s">
        <v>1206</v>
      </c>
      <c r="U364" s="12" t="s">
        <v>897</v>
      </c>
      <c r="V364" t="s">
        <v>1286</v>
      </c>
      <c r="W364" s="34" t="s">
        <v>182</v>
      </c>
      <c r="AD364" t="s">
        <v>2682</v>
      </c>
      <c r="AE364" s="223" t="s">
        <v>2672</v>
      </c>
      <c r="AF364" s="223" t="s">
        <v>2691</v>
      </c>
      <c r="AG364" s="34" t="s">
        <v>2482</v>
      </c>
      <c r="AH364" s="257" t="s">
        <v>2556</v>
      </c>
      <c r="AI364" s="219">
        <v>466</v>
      </c>
    </row>
    <row r="365" spans="11:35" x14ac:dyDescent="0.25">
      <c r="K365" s="234" t="s">
        <v>349</v>
      </c>
      <c r="L365" s="235" t="s">
        <v>1728</v>
      </c>
      <c r="M365" s="35">
        <v>208</v>
      </c>
      <c r="N365">
        <f t="shared" si="18"/>
        <v>25</v>
      </c>
      <c r="S365" s="16" t="str">
        <f t="shared" si="17"/>
        <v>PIRVESCU AMINA RUXANDRA</v>
      </c>
      <c r="T365" s="12" t="s">
        <v>1207</v>
      </c>
      <c r="U365" s="12" t="s">
        <v>898</v>
      </c>
      <c r="V365" t="s">
        <v>1335</v>
      </c>
      <c r="W365" s="34" t="s">
        <v>528</v>
      </c>
      <c r="AD365" t="s">
        <v>2682</v>
      </c>
      <c r="AE365" s="223" t="s">
        <v>2672</v>
      </c>
      <c r="AF365" s="223" t="s">
        <v>2691</v>
      </c>
      <c r="AG365" s="34" t="s">
        <v>2921</v>
      </c>
      <c r="AH365" s="260" t="s">
        <v>2884</v>
      </c>
      <c r="AI365" s="219">
        <v>544</v>
      </c>
    </row>
    <row r="366" spans="11:35" x14ac:dyDescent="0.25">
      <c r="K366" s="234" t="s">
        <v>368</v>
      </c>
      <c r="L366" s="235" t="s">
        <v>1538</v>
      </c>
      <c r="M366" s="35">
        <v>228</v>
      </c>
      <c r="N366">
        <f t="shared" si="18"/>
        <v>17</v>
      </c>
      <c r="S366" s="16" t="str">
        <f t="shared" ref="S366:S397" si="19">K369</f>
        <v>PISTOL GHEORGHE</v>
      </c>
      <c r="T366" s="12" t="s">
        <v>1207</v>
      </c>
      <c r="U366" s="12" t="s">
        <v>764</v>
      </c>
      <c r="V366" t="s">
        <v>1310</v>
      </c>
      <c r="W366" s="34" t="s">
        <v>369</v>
      </c>
      <c r="AD366" t="s">
        <v>2682</v>
      </c>
      <c r="AE366" s="223" t="s">
        <v>2672</v>
      </c>
      <c r="AF366" s="223" t="s">
        <v>2691</v>
      </c>
      <c r="AG366" s="34" t="s">
        <v>2487</v>
      </c>
      <c r="AH366" s="257" t="s">
        <v>2561</v>
      </c>
      <c r="AI366" s="219">
        <v>472</v>
      </c>
    </row>
    <row r="367" spans="11:35" x14ac:dyDescent="0.25">
      <c r="K367" s="234" t="s">
        <v>1929</v>
      </c>
      <c r="L367" s="235" t="s">
        <v>1959</v>
      </c>
      <c r="M367" s="35">
        <v>454</v>
      </c>
      <c r="N367">
        <f t="shared" si="18"/>
        <v>22</v>
      </c>
      <c r="S367" s="16" t="str">
        <f t="shared" si="19"/>
        <v>PISTOL LUMINITA VIORICA</v>
      </c>
      <c r="T367" s="12" t="s">
        <v>1208</v>
      </c>
      <c r="U367" s="12" t="s">
        <v>899</v>
      </c>
      <c r="V367" t="s">
        <v>883</v>
      </c>
      <c r="W367" s="34" t="s">
        <v>230</v>
      </c>
      <c r="AD367" t="s">
        <v>2682</v>
      </c>
      <c r="AE367" s="223" t="s">
        <v>2672</v>
      </c>
      <c r="AF367" s="223" t="s">
        <v>2691</v>
      </c>
      <c r="AG367" s="262" t="s">
        <v>2492</v>
      </c>
      <c r="AH367" s="257" t="s">
        <v>2566</v>
      </c>
      <c r="AI367" s="219">
        <v>467</v>
      </c>
    </row>
    <row r="368" spans="11:35" x14ac:dyDescent="0.25">
      <c r="K368" s="234" t="s">
        <v>345</v>
      </c>
      <c r="L368" s="235" t="s">
        <v>1729</v>
      </c>
      <c r="M368" s="35">
        <v>204</v>
      </c>
      <c r="N368">
        <f t="shared" si="18"/>
        <v>20</v>
      </c>
      <c r="S368" s="16" t="str">
        <f t="shared" si="19"/>
        <v>PITURCA AUREL</v>
      </c>
      <c r="T368" s="12" t="s">
        <v>1209</v>
      </c>
      <c r="U368" s="12" t="s">
        <v>900</v>
      </c>
      <c r="V368" t="s">
        <v>1253</v>
      </c>
      <c r="W368" s="34" t="s">
        <v>489</v>
      </c>
      <c r="AD368" t="s">
        <v>2682</v>
      </c>
      <c r="AE368" s="223" t="s">
        <v>2672</v>
      </c>
      <c r="AF368" s="223" t="s">
        <v>2691</v>
      </c>
      <c r="AG368" s="258" t="s">
        <v>2500</v>
      </c>
      <c r="AH368" s="257" t="s">
        <v>2574</v>
      </c>
      <c r="AI368" s="219">
        <v>468</v>
      </c>
    </row>
    <row r="369" spans="11:35" x14ac:dyDescent="0.25">
      <c r="K369" s="234" t="s">
        <v>2484</v>
      </c>
      <c r="L369" s="235" t="s">
        <v>2558</v>
      </c>
      <c r="M369" s="35">
        <v>108</v>
      </c>
      <c r="N369">
        <f t="shared" ref="N369:N391" si="20">LEN(L369)</f>
        <v>21</v>
      </c>
      <c r="S369" s="16" t="str">
        <f t="shared" si="19"/>
        <v>PIVODA ROXANA MIHAELA</v>
      </c>
      <c r="T369" s="12" t="s">
        <v>1210</v>
      </c>
      <c r="U369" s="12" t="s">
        <v>901</v>
      </c>
      <c r="V369" t="s">
        <v>843</v>
      </c>
      <c r="W369" s="34" t="s">
        <v>490</v>
      </c>
      <c r="AD369" t="s">
        <v>3045</v>
      </c>
      <c r="AE369" s="223" t="s">
        <v>2668</v>
      </c>
      <c r="AF369" s="223" t="s">
        <v>3046</v>
      </c>
      <c r="AG369" s="34" t="s">
        <v>378</v>
      </c>
      <c r="AH369" s="257" t="s">
        <v>1584</v>
      </c>
      <c r="AI369" s="219">
        <v>240</v>
      </c>
    </row>
    <row r="370" spans="11:35" x14ac:dyDescent="0.25">
      <c r="K370" s="234" t="s">
        <v>246</v>
      </c>
      <c r="L370" s="235" t="s">
        <v>1730</v>
      </c>
      <c r="M370" s="35">
        <v>94</v>
      </c>
      <c r="N370">
        <f t="shared" si="20"/>
        <v>20</v>
      </c>
      <c r="S370" s="16" t="str">
        <f t="shared" si="19"/>
        <v>PLAESU ANCUTA</v>
      </c>
      <c r="T370" s="12" t="s">
        <v>1211</v>
      </c>
      <c r="U370" s="12" t="s">
        <v>902</v>
      </c>
      <c r="V370" t="s">
        <v>1304</v>
      </c>
      <c r="W370" s="34" t="s">
        <v>326</v>
      </c>
      <c r="AD370" t="s">
        <v>3045</v>
      </c>
      <c r="AE370" s="223" t="s">
        <v>2668</v>
      </c>
      <c r="AF370" s="223" t="s">
        <v>3046</v>
      </c>
      <c r="AG370" s="34" t="s">
        <v>2430</v>
      </c>
      <c r="AH370" s="259" t="s">
        <v>2504</v>
      </c>
      <c r="AI370" s="219">
        <v>492</v>
      </c>
    </row>
    <row r="371" spans="11:35" x14ac:dyDescent="0.25">
      <c r="K371" s="234" t="s">
        <v>2485</v>
      </c>
      <c r="L371" s="236" t="s">
        <v>2559</v>
      </c>
      <c r="M371" s="34">
        <v>509</v>
      </c>
      <c r="N371">
        <f t="shared" si="20"/>
        <v>19</v>
      </c>
      <c r="S371" s="16" t="str">
        <f t="shared" si="19"/>
        <v>POIENARIU MIHAELA</v>
      </c>
      <c r="T371" s="12" t="s">
        <v>1212</v>
      </c>
      <c r="U371" s="12" t="s">
        <v>903</v>
      </c>
      <c r="V371" t="s">
        <v>1283</v>
      </c>
      <c r="W371" s="34" t="s">
        <v>544</v>
      </c>
      <c r="AD371" t="s">
        <v>3045</v>
      </c>
      <c r="AE371" s="223" t="s">
        <v>2668</v>
      </c>
      <c r="AF371" s="223" t="s">
        <v>3046</v>
      </c>
      <c r="AG371" s="34" t="s">
        <v>2931</v>
      </c>
      <c r="AH371" s="260" t="s">
        <v>2894</v>
      </c>
      <c r="AI371" s="219">
        <v>554</v>
      </c>
    </row>
    <row r="372" spans="11:35" x14ac:dyDescent="0.25">
      <c r="K372" s="234" t="s">
        <v>526</v>
      </c>
      <c r="L372" s="235" t="s">
        <v>1731</v>
      </c>
      <c r="M372" s="35">
        <v>403</v>
      </c>
      <c r="N372">
        <f t="shared" si="20"/>
        <v>19</v>
      </c>
      <c r="S372" s="16" t="str">
        <f t="shared" si="19"/>
        <v>POP ANDREEA LILIANA</v>
      </c>
      <c r="T372" s="12" t="s">
        <v>1213</v>
      </c>
      <c r="U372" s="12" t="s">
        <v>904</v>
      </c>
      <c r="V372" t="s">
        <v>1270</v>
      </c>
      <c r="W372" s="34" t="s">
        <v>416</v>
      </c>
      <c r="AD372" t="s">
        <v>3045</v>
      </c>
      <c r="AE372" s="223" t="s">
        <v>2668</v>
      </c>
      <c r="AF372" s="223" t="s">
        <v>3046</v>
      </c>
      <c r="AG372" s="34" t="s">
        <v>2440</v>
      </c>
      <c r="AH372" s="257" t="s">
        <v>2514</v>
      </c>
      <c r="AI372" s="219">
        <v>493</v>
      </c>
    </row>
    <row r="373" spans="11:35" x14ac:dyDescent="0.25">
      <c r="K373" s="234" t="s">
        <v>357</v>
      </c>
      <c r="L373" s="235" t="s">
        <v>1539</v>
      </c>
      <c r="M373" s="35">
        <v>217</v>
      </c>
      <c r="N373">
        <f t="shared" si="20"/>
        <v>19</v>
      </c>
      <c r="S373" s="16" t="str">
        <f t="shared" si="19"/>
        <v>POPESCU COLIBAN OANA DIANA</v>
      </c>
      <c r="T373" s="12" t="s">
        <v>1214</v>
      </c>
      <c r="U373" s="12" t="s">
        <v>905</v>
      </c>
      <c r="V373" t="s">
        <v>600</v>
      </c>
      <c r="W373" s="34" t="s">
        <v>548</v>
      </c>
      <c r="AD373" t="s">
        <v>3045</v>
      </c>
      <c r="AE373" s="223" t="s">
        <v>2668</v>
      </c>
      <c r="AF373" s="223" t="s">
        <v>3046</v>
      </c>
      <c r="AG373" s="34" t="s">
        <v>379</v>
      </c>
      <c r="AH373" s="257" t="s">
        <v>1626</v>
      </c>
      <c r="AI373" s="219">
        <v>241</v>
      </c>
    </row>
    <row r="374" spans="11:35" x14ac:dyDescent="0.25">
      <c r="K374" s="234" t="s">
        <v>1925</v>
      </c>
      <c r="L374" s="235" t="s">
        <v>1955</v>
      </c>
      <c r="M374" s="35">
        <v>450</v>
      </c>
      <c r="N374">
        <f t="shared" si="20"/>
        <v>23</v>
      </c>
      <c r="S374" s="16" t="str">
        <f t="shared" si="19"/>
        <v>POPESCU DENISA LOREDANA</v>
      </c>
      <c r="T374" s="12" t="s">
        <v>1214</v>
      </c>
      <c r="U374" s="12" t="s">
        <v>906</v>
      </c>
      <c r="V374" t="s">
        <v>1262</v>
      </c>
      <c r="W374" s="34" t="s">
        <v>417</v>
      </c>
      <c r="AD374" t="s">
        <v>3045</v>
      </c>
      <c r="AE374" s="223" t="s">
        <v>2668</v>
      </c>
      <c r="AF374" s="223" t="s">
        <v>3046</v>
      </c>
      <c r="AG374" s="34" t="s">
        <v>373</v>
      </c>
      <c r="AH374" s="259" t="s">
        <v>1434</v>
      </c>
      <c r="AI374" s="219">
        <v>234</v>
      </c>
    </row>
    <row r="375" spans="11:35" x14ac:dyDescent="0.25">
      <c r="K375" s="234" t="s">
        <v>413</v>
      </c>
      <c r="L375" s="236" t="s">
        <v>1732</v>
      </c>
      <c r="M375" s="34">
        <v>278</v>
      </c>
      <c r="N375">
        <f t="shared" si="20"/>
        <v>17</v>
      </c>
      <c r="S375" s="16" t="str">
        <f t="shared" si="19"/>
        <v>POPESCU DRAGOS GABRIEL</v>
      </c>
      <c r="T375" s="12" t="s">
        <v>1214</v>
      </c>
      <c r="U375" s="12" t="s">
        <v>907</v>
      </c>
      <c r="V375" t="s">
        <v>1271</v>
      </c>
      <c r="W375" s="34" t="s">
        <v>400</v>
      </c>
      <c r="AD375" t="s">
        <v>3045</v>
      </c>
      <c r="AE375" s="223" t="s">
        <v>2668</v>
      </c>
      <c r="AF375" s="223" t="s">
        <v>3046</v>
      </c>
      <c r="AG375" s="34" t="s">
        <v>380</v>
      </c>
      <c r="AH375" s="257" t="s">
        <v>1449</v>
      </c>
      <c r="AI375" s="219">
        <v>242</v>
      </c>
    </row>
    <row r="376" spans="11:35" x14ac:dyDescent="0.25">
      <c r="K376" s="234" t="s">
        <v>1893</v>
      </c>
      <c r="L376" s="235" t="s">
        <v>1894</v>
      </c>
      <c r="M376" s="35">
        <v>443</v>
      </c>
      <c r="N376">
        <f t="shared" si="20"/>
        <v>18</v>
      </c>
      <c r="S376" s="16" t="str">
        <f t="shared" si="19"/>
        <v>POPESCU FLORENTINA</v>
      </c>
      <c r="T376" s="12" t="s">
        <v>1215</v>
      </c>
      <c r="U376" s="12" t="s">
        <v>908</v>
      </c>
      <c r="V376" t="s">
        <v>1246</v>
      </c>
      <c r="W376" s="34" t="s">
        <v>418</v>
      </c>
      <c r="AD376" t="s">
        <v>3045</v>
      </c>
      <c r="AE376" s="223" t="s">
        <v>2668</v>
      </c>
      <c r="AF376" s="223" t="s">
        <v>3046</v>
      </c>
      <c r="AG376" s="34" t="s">
        <v>2455</v>
      </c>
      <c r="AH376" s="257" t="s">
        <v>2529</v>
      </c>
      <c r="AI376" s="219">
        <v>489</v>
      </c>
    </row>
    <row r="377" spans="11:35" x14ac:dyDescent="0.25">
      <c r="K377" s="234" t="s">
        <v>1916</v>
      </c>
      <c r="L377" s="235" t="s">
        <v>1603</v>
      </c>
      <c r="M377" s="35">
        <v>329</v>
      </c>
      <c r="N377">
        <f t="shared" si="20"/>
        <v>17</v>
      </c>
      <c r="S377" s="16" t="str">
        <f t="shared" si="19"/>
        <v>POPESCU LIVIANA CRINUTA</v>
      </c>
      <c r="T377" s="12" t="s">
        <v>1216</v>
      </c>
      <c r="U377" s="12" t="s">
        <v>909</v>
      </c>
      <c r="V377" t="s">
        <v>1253</v>
      </c>
      <c r="W377" s="34" t="s">
        <v>242</v>
      </c>
      <c r="AD377" t="s">
        <v>3045</v>
      </c>
      <c r="AE377" s="223" t="s">
        <v>2668</v>
      </c>
      <c r="AF377" s="223" t="s">
        <v>3046</v>
      </c>
      <c r="AG377" s="34" t="s">
        <v>382</v>
      </c>
      <c r="AH377" s="257" t="s">
        <v>1658</v>
      </c>
      <c r="AI377" s="219">
        <v>244</v>
      </c>
    </row>
    <row r="378" spans="11:35" x14ac:dyDescent="0.25">
      <c r="K378" s="234" t="s">
        <v>290</v>
      </c>
      <c r="L378" s="235" t="s">
        <v>1733</v>
      </c>
      <c r="M378" s="35">
        <v>144</v>
      </c>
      <c r="N378">
        <f t="shared" si="20"/>
        <v>20</v>
      </c>
      <c r="S378" s="16" t="str">
        <f t="shared" si="19"/>
        <v>POPESCU MARIA</v>
      </c>
      <c r="T378" s="12" t="s">
        <v>1217</v>
      </c>
      <c r="U378" s="12" t="s">
        <v>671</v>
      </c>
      <c r="V378" t="s">
        <v>703</v>
      </c>
      <c r="W378" s="34" t="s">
        <v>444</v>
      </c>
      <c r="AD378" t="s">
        <v>3045</v>
      </c>
      <c r="AE378" s="223" t="s">
        <v>2668</v>
      </c>
      <c r="AF378" s="223" t="s">
        <v>3046</v>
      </c>
      <c r="AG378" s="34" t="s">
        <v>383</v>
      </c>
      <c r="AH378" s="259" t="s">
        <v>1466</v>
      </c>
      <c r="AI378" s="219">
        <v>245</v>
      </c>
    </row>
    <row r="379" spans="11:35" x14ac:dyDescent="0.25">
      <c r="K379" s="234" t="s">
        <v>2486</v>
      </c>
      <c r="L379" s="236" t="s">
        <v>2560</v>
      </c>
      <c r="M379" s="34">
        <v>81</v>
      </c>
      <c r="N379">
        <f t="shared" si="20"/>
        <v>23</v>
      </c>
      <c r="S379" s="16" t="str">
        <f t="shared" si="19"/>
        <v>POPESCU-BODORIN NICOLAE</v>
      </c>
      <c r="T379" s="17" t="s">
        <v>1218</v>
      </c>
      <c r="U379" s="18" t="s">
        <v>735</v>
      </c>
      <c r="V379" t="s">
        <v>1309</v>
      </c>
      <c r="W379" s="34" t="s">
        <v>546</v>
      </c>
      <c r="AD379" t="s">
        <v>3045</v>
      </c>
      <c r="AE379" s="223" t="s">
        <v>2668</v>
      </c>
      <c r="AF379" s="223" t="s">
        <v>3046</v>
      </c>
      <c r="AG379" s="34" t="s">
        <v>384</v>
      </c>
      <c r="AH379" s="259" t="s">
        <v>1472</v>
      </c>
      <c r="AI379" s="219">
        <v>246</v>
      </c>
    </row>
    <row r="380" spans="11:35" x14ac:dyDescent="0.25">
      <c r="K380" s="234" t="s">
        <v>358</v>
      </c>
      <c r="L380" s="235" t="s">
        <v>1734</v>
      </c>
      <c r="M380" s="35">
        <v>218</v>
      </c>
      <c r="N380">
        <f t="shared" si="20"/>
        <v>21</v>
      </c>
      <c r="S380" s="16" t="str">
        <f t="shared" si="19"/>
        <v>POSEA CRISTIAN</v>
      </c>
      <c r="T380" s="12" t="s">
        <v>1219</v>
      </c>
      <c r="U380" s="12" t="s">
        <v>910</v>
      </c>
      <c r="V380" t="s">
        <v>803</v>
      </c>
      <c r="W380" s="34" t="s">
        <v>491</v>
      </c>
      <c r="AD380" t="s">
        <v>3045</v>
      </c>
      <c r="AE380" s="223" t="s">
        <v>2668</v>
      </c>
      <c r="AF380" s="223" t="s">
        <v>3046</v>
      </c>
      <c r="AG380" s="34" t="s">
        <v>593</v>
      </c>
      <c r="AH380" s="257" t="s">
        <v>1481</v>
      </c>
      <c r="AI380" s="219">
        <v>237</v>
      </c>
    </row>
    <row r="381" spans="11:35" x14ac:dyDescent="0.25">
      <c r="K381" s="234" t="s">
        <v>213</v>
      </c>
      <c r="L381" s="235" t="s">
        <v>1540</v>
      </c>
      <c r="M381" s="35">
        <v>58</v>
      </c>
      <c r="N381">
        <f t="shared" si="20"/>
        <v>18</v>
      </c>
      <c r="S381" s="16" t="str">
        <f t="shared" si="19"/>
        <v>POSEA IOAN VALENTIN MARCEL</v>
      </c>
      <c r="T381" s="12" t="s">
        <v>1220</v>
      </c>
      <c r="U381" s="12" t="s">
        <v>911</v>
      </c>
      <c r="V381" t="s">
        <v>637</v>
      </c>
      <c r="W381" s="34" t="s">
        <v>419</v>
      </c>
      <c r="AD381" t="s">
        <v>3045</v>
      </c>
      <c r="AE381" s="223" t="s">
        <v>2668</v>
      </c>
      <c r="AF381" s="223" t="s">
        <v>3046</v>
      </c>
      <c r="AG381" s="34" t="s">
        <v>2930</v>
      </c>
      <c r="AH381" s="260" t="s">
        <v>2893</v>
      </c>
      <c r="AI381" s="219">
        <v>553</v>
      </c>
    </row>
    <row r="382" spans="11:35" x14ac:dyDescent="0.25">
      <c r="K382" s="234" t="s">
        <v>2600</v>
      </c>
      <c r="L382" s="235" t="s">
        <v>2601</v>
      </c>
      <c r="M382" s="35">
        <v>522</v>
      </c>
      <c r="N382">
        <f t="shared" si="20"/>
        <v>21</v>
      </c>
      <c r="S382" s="16" t="str">
        <f t="shared" si="19"/>
        <v>PREDA AURA MARCELA</v>
      </c>
      <c r="T382" s="12" t="s">
        <v>1221</v>
      </c>
      <c r="U382" s="12" t="s">
        <v>912</v>
      </c>
      <c r="V382" t="s">
        <v>632</v>
      </c>
      <c r="W382" s="34" t="s">
        <v>440</v>
      </c>
      <c r="AD382" t="s">
        <v>3045</v>
      </c>
      <c r="AE382" s="223" t="s">
        <v>2668</v>
      </c>
      <c r="AF382" s="223" t="s">
        <v>3046</v>
      </c>
      <c r="AG382" s="34" t="s">
        <v>2936</v>
      </c>
      <c r="AH382" s="260" t="s">
        <v>2899</v>
      </c>
      <c r="AI382" s="219">
        <v>559</v>
      </c>
    </row>
    <row r="383" spans="11:35" x14ac:dyDescent="0.25">
      <c r="K383" s="234" t="s">
        <v>2487</v>
      </c>
      <c r="L383" s="235" t="s">
        <v>2561</v>
      </c>
      <c r="M383" s="35">
        <v>472</v>
      </c>
      <c r="N383">
        <f t="shared" si="20"/>
        <v>20</v>
      </c>
      <c r="S383" s="16" t="str">
        <f t="shared" si="19"/>
        <v>PREDESCU ANTONIU</v>
      </c>
      <c r="T383" s="12" t="s">
        <v>1222</v>
      </c>
      <c r="U383" s="12" t="s">
        <v>913</v>
      </c>
      <c r="V383" t="s">
        <v>1322</v>
      </c>
      <c r="W383" s="34" t="s">
        <v>545</v>
      </c>
      <c r="AD383" t="s">
        <v>3045</v>
      </c>
      <c r="AE383" s="223" t="s">
        <v>2668</v>
      </c>
      <c r="AF383" s="223" t="s">
        <v>3046</v>
      </c>
      <c r="AG383" s="34" t="s">
        <v>377</v>
      </c>
      <c r="AH383" s="259" t="s">
        <v>1504</v>
      </c>
      <c r="AI383" s="219">
        <v>239</v>
      </c>
    </row>
    <row r="384" spans="11:35" x14ac:dyDescent="0.25">
      <c r="K384" s="234" t="s">
        <v>439</v>
      </c>
      <c r="L384" s="235" t="s">
        <v>1735</v>
      </c>
      <c r="M384" s="35">
        <v>310</v>
      </c>
      <c r="N384">
        <f t="shared" si="20"/>
        <v>16</v>
      </c>
      <c r="S384" s="16" t="str">
        <f t="shared" si="19"/>
        <v>PRICOPI IONEL ADRIAN</v>
      </c>
      <c r="T384" s="12" t="s">
        <v>1223</v>
      </c>
      <c r="U384" s="12" t="s">
        <v>914</v>
      </c>
      <c r="V384" t="s">
        <v>1336</v>
      </c>
      <c r="W384" s="34" t="s">
        <v>501</v>
      </c>
      <c r="AD384" t="s">
        <v>3045</v>
      </c>
      <c r="AE384" s="223" t="s">
        <v>2668</v>
      </c>
      <c r="AF384" s="223" t="s">
        <v>3046</v>
      </c>
      <c r="AG384" s="34" t="s">
        <v>1924</v>
      </c>
      <c r="AH384" s="257" t="s">
        <v>1954</v>
      </c>
      <c r="AI384" s="219">
        <v>449</v>
      </c>
    </row>
    <row r="385" spans="11:35" x14ac:dyDescent="0.25">
      <c r="K385" s="234" t="s">
        <v>201</v>
      </c>
      <c r="L385" s="236" t="s">
        <v>1736</v>
      </c>
      <c r="M385" s="34">
        <v>45</v>
      </c>
      <c r="N385">
        <f t="shared" si="20"/>
        <v>15</v>
      </c>
      <c r="S385" s="16" t="str">
        <f t="shared" si="19"/>
        <v>RADESCU NEAGU OLTEA VLAD</v>
      </c>
      <c r="T385" s="12" t="s">
        <v>1224</v>
      </c>
      <c r="U385" s="12" t="s">
        <v>915</v>
      </c>
      <c r="V385" t="s">
        <v>801</v>
      </c>
      <c r="W385" s="34" t="s">
        <v>529</v>
      </c>
      <c r="AD385" t="s">
        <v>3045</v>
      </c>
      <c r="AE385" s="223" t="s">
        <v>2668</v>
      </c>
      <c r="AF385" s="223" t="s">
        <v>3046</v>
      </c>
      <c r="AG385" s="34" t="s">
        <v>2933</v>
      </c>
      <c r="AH385" s="260" t="s">
        <v>2896</v>
      </c>
      <c r="AI385" s="219">
        <v>556</v>
      </c>
    </row>
    <row r="386" spans="11:35" x14ac:dyDescent="0.25">
      <c r="K386" s="234" t="s">
        <v>2614</v>
      </c>
      <c r="L386" s="235" t="s">
        <v>2615</v>
      </c>
      <c r="M386" s="35">
        <v>529</v>
      </c>
      <c r="N386">
        <f t="shared" si="20"/>
        <v>22</v>
      </c>
      <c r="S386" s="16" t="str">
        <f t="shared" si="19"/>
        <v>RADU NICOLAE</v>
      </c>
      <c r="T386" s="12" t="s">
        <v>1939</v>
      </c>
      <c r="U386" s="12" t="s">
        <v>741</v>
      </c>
      <c r="V386" t="s">
        <v>911</v>
      </c>
      <c r="W386" s="34" t="s">
        <v>1923</v>
      </c>
      <c r="AD386" t="s">
        <v>3045</v>
      </c>
      <c r="AE386" s="223" t="s">
        <v>2668</v>
      </c>
      <c r="AF386" s="223" t="s">
        <v>3046</v>
      </c>
      <c r="AG386" s="34" t="s">
        <v>2600</v>
      </c>
      <c r="AH386" s="257" t="s">
        <v>2601</v>
      </c>
      <c r="AI386" s="219">
        <v>522</v>
      </c>
    </row>
    <row r="387" spans="11:35" x14ac:dyDescent="0.25">
      <c r="K387" s="234" t="s">
        <v>190</v>
      </c>
      <c r="L387" s="235" t="s">
        <v>1737</v>
      </c>
      <c r="M387" s="35">
        <v>33</v>
      </c>
      <c r="N387">
        <f t="shared" si="20"/>
        <v>18</v>
      </c>
      <c r="S387" s="16" t="str">
        <f t="shared" si="19"/>
        <v>RADULESCU ADINA NICOLETA</v>
      </c>
      <c r="T387" s="12" t="s">
        <v>1225</v>
      </c>
      <c r="U387" s="12" t="s">
        <v>917</v>
      </c>
      <c r="V387" t="s">
        <v>1295</v>
      </c>
      <c r="W387" s="34" t="s">
        <v>324</v>
      </c>
      <c r="AD387" t="s">
        <v>3045</v>
      </c>
      <c r="AE387" s="223" t="s">
        <v>2668</v>
      </c>
      <c r="AF387" s="223" t="s">
        <v>3046</v>
      </c>
      <c r="AG387" s="262" t="s">
        <v>302</v>
      </c>
      <c r="AH387" s="257" t="s">
        <v>1551</v>
      </c>
      <c r="AI387" s="219">
        <v>157</v>
      </c>
    </row>
    <row r="388" spans="11:35" x14ac:dyDescent="0.25">
      <c r="K388" s="234" t="s">
        <v>1922</v>
      </c>
      <c r="L388" s="235" t="s">
        <v>1952</v>
      </c>
      <c r="M388" s="35">
        <v>447</v>
      </c>
      <c r="N388">
        <f t="shared" si="20"/>
        <v>19</v>
      </c>
      <c r="S388" s="16" t="str">
        <f t="shared" si="19"/>
        <v>RADULESCU IOANA NICOLETA</v>
      </c>
      <c r="T388" s="12" t="s">
        <v>1226</v>
      </c>
      <c r="U388" s="12" t="s">
        <v>677</v>
      </c>
      <c r="V388" t="s">
        <v>697</v>
      </c>
      <c r="W388" s="34" t="s">
        <v>309</v>
      </c>
      <c r="AD388" t="s">
        <v>3045</v>
      </c>
      <c r="AE388" s="223" t="s">
        <v>2668</v>
      </c>
      <c r="AF388" s="223" t="s">
        <v>3046</v>
      </c>
      <c r="AG388" s="262" t="s">
        <v>2491</v>
      </c>
      <c r="AH388" s="257" t="s">
        <v>2565</v>
      </c>
      <c r="AI388" s="219">
        <v>494</v>
      </c>
    </row>
    <row r="389" spans="11:35" x14ac:dyDescent="0.25">
      <c r="K389" s="234" t="s">
        <v>330</v>
      </c>
      <c r="L389" s="235" t="s">
        <v>1541</v>
      </c>
      <c r="M389" s="35">
        <v>186</v>
      </c>
      <c r="N389">
        <f t="shared" si="20"/>
        <v>18</v>
      </c>
      <c r="S389" s="16" t="str">
        <f t="shared" si="19"/>
        <v>RAICIU DIMITRIE DAN</v>
      </c>
      <c r="T389" s="12" t="s">
        <v>1227</v>
      </c>
      <c r="U389" s="12" t="s">
        <v>918</v>
      </c>
      <c r="V389" t="s">
        <v>1349</v>
      </c>
      <c r="W389" s="34" t="s">
        <v>492</v>
      </c>
      <c r="AD389" t="s">
        <v>3045</v>
      </c>
      <c r="AE389" s="223" t="s">
        <v>2668</v>
      </c>
      <c r="AF389" s="223" t="s">
        <v>3046</v>
      </c>
      <c r="AG389" s="262" t="s">
        <v>2620</v>
      </c>
      <c r="AH389" s="257" t="s">
        <v>2621</v>
      </c>
      <c r="AI389" s="219">
        <v>527</v>
      </c>
    </row>
    <row r="390" spans="11:35" x14ac:dyDescent="0.25">
      <c r="K390" s="234" t="s">
        <v>179</v>
      </c>
      <c r="L390" s="235" t="s">
        <v>1738</v>
      </c>
      <c r="M390" s="35">
        <v>22</v>
      </c>
      <c r="N390">
        <f t="shared" si="20"/>
        <v>20</v>
      </c>
      <c r="S390" s="16" t="str">
        <f t="shared" si="19"/>
        <v>RASCU PISTOL SILVIA RUCSANDRA</v>
      </c>
      <c r="T390" s="12" t="s">
        <v>1228</v>
      </c>
      <c r="U390" s="12" t="s">
        <v>919</v>
      </c>
      <c r="V390" t="s">
        <v>724</v>
      </c>
      <c r="W390" s="34" t="s">
        <v>340</v>
      </c>
      <c r="AD390" t="s">
        <v>3045</v>
      </c>
      <c r="AE390" s="223" t="s">
        <v>2668</v>
      </c>
      <c r="AF390" s="223" t="s">
        <v>3046</v>
      </c>
      <c r="AG390" s="258" t="s">
        <v>2622</v>
      </c>
      <c r="AH390" s="257" t="s">
        <v>2623</v>
      </c>
      <c r="AI390" s="219">
        <v>526</v>
      </c>
    </row>
    <row r="391" spans="11:35" x14ac:dyDescent="0.25">
      <c r="K391" s="234" t="s">
        <v>2488</v>
      </c>
      <c r="L391" s="236" t="s">
        <v>2562</v>
      </c>
      <c r="M391" s="34">
        <v>487</v>
      </c>
      <c r="N391">
        <f t="shared" si="20"/>
        <v>21</v>
      </c>
      <c r="S391" s="16" t="str">
        <f t="shared" si="19"/>
        <v>RAUTU TUDOR ANDREI</v>
      </c>
      <c r="T391" s="12" t="s">
        <v>1229</v>
      </c>
      <c r="U391" s="12" t="s">
        <v>920</v>
      </c>
      <c r="V391" t="s">
        <v>1361</v>
      </c>
      <c r="W391" s="34" t="s">
        <v>218</v>
      </c>
      <c r="AD391" t="s">
        <v>3045</v>
      </c>
      <c r="AE391" s="223" t="s">
        <v>2668</v>
      </c>
      <c r="AF391" s="223" t="s">
        <v>3046</v>
      </c>
      <c r="AG391" s="258" t="s">
        <v>2499</v>
      </c>
      <c r="AH391" s="257" t="s">
        <v>2573</v>
      </c>
      <c r="AI391" s="219">
        <v>490</v>
      </c>
    </row>
    <row r="392" spans="11:35" x14ac:dyDescent="0.25">
      <c r="K392" s="234" t="s">
        <v>214</v>
      </c>
      <c r="L392" s="235" t="s">
        <v>1739</v>
      </c>
      <c r="M392" s="35">
        <v>59</v>
      </c>
      <c r="N392">
        <f t="shared" ref="N392:N455" si="21">LEN(L392)</f>
        <v>20</v>
      </c>
      <c r="S392" s="16" t="str">
        <f t="shared" si="19"/>
        <v>RICIU IULIANA</v>
      </c>
      <c r="T392" s="12" t="s">
        <v>1230</v>
      </c>
      <c r="U392" s="12" t="s">
        <v>921</v>
      </c>
      <c r="V392" t="s">
        <v>1317</v>
      </c>
      <c r="W392" s="34" t="s">
        <v>291</v>
      </c>
      <c r="AD392" t="s">
        <v>3045</v>
      </c>
      <c r="AE392" s="223" t="s">
        <v>2668</v>
      </c>
      <c r="AF392" s="223" t="s">
        <v>3046</v>
      </c>
      <c r="AG392" s="258" t="s">
        <v>385</v>
      </c>
      <c r="AH392" s="257" t="s">
        <v>1792</v>
      </c>
      <c r="AI392" s="263">
        <v>247</v>
      </c>
    </row>
    <row r="393" spans="11:35" x14ac:dyDescent="0.25">
      <c r="K393" s="234" t="s">
        <v>180</v>
      </c>
      <c r="L393" s="235" t="s">
        <v>1740</v>
      </c>
      <c r="M393" s="35">
        <v>23</v>
      </c>
      <c r="N393">
        <f t="shared" si="21"/>
        <v>17</v>
      </c>
      <c r="S393" s="16" t="str">
        <f t="shared" si="19"/>
        <v>ROMILA FERNANDA SORELA</v>
      </c>
      <c r="T393" s="12" t="s">
        <v>1230</v>
      </c>
      <c r="U393" s="12" t="s">
        <v>922</v>
      </c>
      <c r="V393" t="s">
        <v>637</v>
      </c>
      <c r="W393" s="34" t="s">
        <v>303</v>
      </c>
      <c r="AD393" t="s">
        <v>2677</v>
      </c>
      <c r="AE393" s="223" t="s">
        <v>2672</v>
      </c>
      <c r="AF393" s="223" t="s">
        <v>2692</v>
      </c>
      <c r="AG393" s="34" t="s">
        <v>2434</v>
      </c>
      <c r="AH393" s="257" t="s">
        <v>2508</v>
      </c>
      <c r="AI393" s="219">
        <v>457</v>
      </c>
    </row>
    <row r="394" spans="11:35" x14ac:dyDescent="0.25">
      <c r="K394" s="234" t="s">
        <v>215</v>
      </c>
      <c r="L394" s="235" t="s">
        <v>1741</v>
      </c>
      <c r="M394" s="35">
        <v>60</v>
      </c>
      <c r="N394">
        <f t="shared" si="21"/>
        <v>16</v>
      </c>
      <c r="S394" s="16" t="str">
        <f t="shared" si="19"/>
        <v>ROSCA RAZVAN NICOLAE</v>
      </c>
      <c r="T394" s="12" t="s">
        <v>1230</v>
      </c>
      <c r="U394" s="12" t="s">
        <v>842</v>
      </c>
      <c r="V394" t="s">
        <v>756</v>
      </c>
      <c r="W394" s="34" t="s">
        <v>277</v>
      </c>
      <c r="AD394" t="s">
        <v>2677</v>
      </c>
      <c r="AE394" s="223" t="s">
        <v>2672</v>
      </c>
      <c r="AF394" s="223" t="s">
        <v>2692</v>
      </c>
      <c r="AG394" s="34" t="s">
        <v>170</v>
      </c>
      <c r="AH394" s="257" t="s">
        <v>1613</v>
      </c>
      <c r="AI394" s="219">
        <v>13</v>
      </c>
    </row>
    <row r="395" spans="11:35" x14ac:dyDescent="0.25">
      <c r="K395" s="234" t="s">
        <v>216</v>
      </c>
      <c r="L395" s="236" t="s">
        <v>1542</v>
      </c>
      <c r="M395" s="34">
        <v>61</v>
      </c>
      <c r="N395">
        <f t="shared" si="21"/>
        <v>18</v>
      </c>
      <c r="S395" s="16" t="str">
        <f t="shared" si="19"/>
        <v>ROTARU SIMONA ILEANA</v>
      </c>
      <c r="T395" s="12" t="s">
        <v>1230</v>
      </c>
      <c r="U395" s="12" t="s">
        <v>923</v>
      </c>
      <c r="V395" t="s">
        <v>620</v>
      </c>
      <c r="W395" s="34" t="s">
        <v>469</v>
      </c>
      <c r="AD395" t="s">
        <v>2677</v>
      </c>
      <c r="AE395" s="223" t="s">
        <v>2672</v>
      </c>
      <c r="AF395" s="223" t="s">
        <v>2692</v>
      </c>
      <c r="AG395" s="34" t="s">
        <v>2608</v>
      </c>
      <c r="AH395" s="257" t="s">
        <v>2609</v>
      </c>
      <c r="AI395" s="219">
        <v>523</v>
      </c>
    </row>
    <row r="396" spans="11:35" x14ac:dyDescent="0.25">
      <c r="K396" s="234" t="s">
        <v>359</v>
      </c>
      <c r="L396" s="235" t="s">
        <v>1742</v>
      </c>
      <c r="M396" s="35">
        <v>219</v>
      </c>
      <c r="N396">
        <f t="shared" si="21"/>
        <v>21</v>
      </c>
      <c r="S396" s="16" t="str">
        <f t="shared" si="19"/>
        <v>ROTARU STEFANIA ALINA</v>
      </c>
      <c r="T396" s="12" t="s">
        <v>1230</v>
      </c>
      <c r="U396" s="12" t="s">
        <v>924</v>
      </c>
      <c r="V396" t="s">
        <v>1318</v>
      </c>
      <c r="W396" s="34" t="s">
        <v>278</v>
      </c>
      <c r="AD396" t="s">
        <v>2677</v>
      </c>
      <c r="AE396" s="223" t="s">
        <v>2672</v>
      </c>
      <c r="AF396" s="223" t="s">
        <v>2692</v>
      </c>
      <c r="AG396" s="34" t="s">
        <v>2454</v>
      </c>
      <c r="AH396" s="257" t="s">
        <v>2528</v>
      </c>
      <c r="AI396" s="219">
        <v>3</v>
      </c>
    </row>
    <row r="397" spans="11:35" x14ac:dyDescent="0.25">
      <c r="K397" s="234" t="s">
        <v>2489</v>
      </c>
      <c r="L397" s="235" t="s">
        <v>2563</v>
      </c>
      <c r="M397" s="35">
        <v>499</v>
      </c>
      <c r="N397">
        <f t="shared" si="21"/>
        <v>18</v>
      </c>
      <c r="S397" s="16" t="str">
        <f t="shared" si="19"/>
        <v>RUDAREANU MARIANA</v>
      </c>
      <c r="T397" s="12" t="s">
        <v>1231</v>
      </c>
      <c r="U397" s="12" t="s">
        <v>762</v>
      </c>
      <c r="V397" t="s">
        <v>705</v>
      </c>
      <c r="W397" s="34" t="s">
        <v>292</v>
      </c>
      <c r="AD397" t="s">
        <v>2677</v>
      </c>
      <c r="AE397" s="223" t="s">
        <v>2672</v>
      </c>
      <c r="AF397" s="223" t="s">
        <v>2692</v>
      </c>
      <c r="AG397" s="34" t="s">
        <v>2480</v>
      </c>
      <c r="AH397" s="257" t="s">
        <v>2554</v>
      </c>
      <c r="AI397" s="219">
        <v>456</v>
      </c>
    </row>
    <row r="398" spans="11:35" x14ac:dyDescent="0.25">
      <c r="K398" s="234" t="s">
        <v>468</v>
      </c>
      <c r="L398" s="236" t="s">
        <v>1743</v>
      </c>
      <c r="M398" s="34">
        <v>343</v>
      </c>
      <c r="N398">
        <f t="shared" si="21"/>
        <v>19</v>
      </c>
      <c r="S398" s="16" t="str">
        <f t="shared" ref="S398:S411" si="22">K401</f>
        <v>RUGINA STRATULAT DAN</v>
      </c>
      <c r="T398" s="12" t="s">
        <v>1232</v>
      </c>
      <c r="U398" s="12" t="s">
        <v>925</v>
      </c>
      <c r="V398" t="s">
        <v>1336</v>
      </c>
      <c r="W398" s="34" t="s">
        <v>498</v>
      </c>
      <c r="AD398" t="s">
        <v>2677</v>
      </c>
      <c r="AE398" s="223" t="s">
        <v>2672</v>
      </c>
      <c r="AF398" s="223" t="s">
        <v>2692</v>
      </c>
      <c r="AG398" s="262" t="s">
        <v>181</v>
      </c>
      <c r="AH398" s="257" t="s">
        <v>1554</v>
      </c>
      <c r="AI398" s="219">
        <v>24</v>
      </c>
    </row>
    <row r="399" spans="11:35" x14ac:dyDescent="0.25">
      <c r="K399" s="234" t="s">
        <v>300</v>
      </c>
      <c r="L399" s="235" t="s">
        <v>1744</v>
      </c>
      <c r="M399" s="35">
        <v>154</v>
      </c>
      <c r="N399">
        <f t="shared" si="21"/>
        <v>21</v>
      </c>
      <c r="S399" s="16" t="str">
        <f t="shared" si="22"/>
        <v>RUS TOMA VASILE</v>
      </c>
      <c r="T399" s="12" t="s">
        <v>1233</v>
      </c>
      <c r="U399" s="12" t="s">
        <v>926</v>
      </c>
      <c r="V399" t="s">
        <v>1286</v>
      </c>
      <c r="W399" s="34" t="s">
        <v>447</v>
      </c>
      <c r="AD399" t="s">
        <v>2677</v>
      </c>
      <c r="AE399" s="223" t="s">
        <v>2672</v>
      </c>
      <c r="AF399" s="223" t="s">
        <v>2692</v>
      </c>
      <c r="AG399" s="258" t="s">
        <v>2498</v>
      </c>
      <c r="AH399" s="257" t="s">
        <v>2572</v>
      </c>
      <c r="AI399" s="219">
        <v>458</v>
      </c>
    </row>
    <row r="400" spans="11:35" x14ac:dyDescent="0.25">
      <c r="K400" s="234" t="s">
        <v>186</v>
      </c>
      <c r="L400" s="235" t="s">
        <v>1543</v>
      </c>
      <c r="M400" s="34">
        <v>29</v>
      </c>
      <c r="N400">
        <f t="shared" si="21"/>
        <v>22</v>
      </c>
      <c r="S400" s="16" t="str">
        <f t="shared" si="22"/>
        <v>RUSU BIANCA FLORENTINA</v>
      </c>
      <c r="T400" s="12" t="s">
        <v>1234</v>
      </c>
      <c r="U400" s="12" t="s">
        <v>607</v>
      </c>
      <c r="V400" t="s">
        <v>1347</v>
      </c>
      <c r="W400" s="34" t="s">
        <v>493</v>
      </c>
      <c r="AD400" t="s">
        <v>2678</v>
      </c>
      <c r="AE400" s="223" t="s">
        <v>2668</v>
      </c>
      <c r="AF400" s="223" t="s">
        <v>2693</v>
      </c>
      <c r="AG400" s="34" t="s">
        <v>2431</v>
      </c>
      <c r="AH400" s="257" t="s">
        <v>2505</v>
      </c>
      <c r="AI400" s="219">
        <v>170</v>
      </c>
    </row>
    <row r="401" spans="11:35" x14ac:dyDescent="0.25">
      <c r="K401" s="234" t="s">
        <v>346</v>
      </c>
      <c r="L401" s="235" t="s">
        <v>1745</v>
      </c>
      <c r="M401" s="35">
        <v>205</v>
      </c>
      <c r="N401">
        <f t="shared" si="21"/>
        <v>22</v>
      </c>
      <c r="S401" s="16" t="str">
        <f t="shared" si="22"/>
        <v>RUSU CONSTANTIN</v>
      </c>
      <c r="T401" s="12" t="s">
        <v>1235</v>
      </c>
      <c r="U401" s="12" t="s">
        <v>928</v>
      </c>
      <c r="V401" t="s">
        <v>665</v>
      </c>
      <c r="W401" s="34" t="s">
        <v>160</v>
      </c>
      <c r="AD401" t="s">
        <v>2678</v>
      </c>
      <c r="AE401" s="223" t="s">
        <v>2668</v>
      </c>
      <c r="AF401" s="223" t="s">
        <v>2693</v>
      </c>
      <c r="AG401" s="34" t="s">
        <v>1921</v>
      </c>
      <c r="AH401" s="257" t="s">
        <v>1951</v>
      </c>
      <c r="AI401" s="219">
        <v>446</v>
      </c>
    </row>
    <row r="402" spans="11:35" x14ac:dyDescent="0.25">
      <c r="K402" s="234" t="s">
        <v>485</v>
      </c>
      <c r="L402" s="235" t="s">
        <v>1746</v>
      </c>
      <c r="M402" s="35">
        <v>360</v>
      </c>
      <c r="N402">
        <f t="shared" si="21"/>
        <v>14</v>
      </c>
      <c r="S402" s="16" t="str">
        <f t="shared" si="22"/>
        <v>RUSU ELENA CLAUDIA</v>
      </c>
      <c r="T402" s="12" t="s">
        <v>1236</v>
      </c>
      <c r="U402" s="12" t="s">
        <v>929</v>
      </c>
      <c r="V402" t="s">
        <v>1296</v>
      </c>
      <c r="W402" s="34" t="s">
        <v>323</v>
      </c>
      <c r="AD402" t="s">
        <v>2678</v>
      </c>
      <c r="AE402" s="223" t="s">
        <v>2668</v>
      </c>
      <c r="AF402" s="223" t="s">
        <v>2693</v>
      </c>
      <c r="AG402" s="34" t="s">
        <v>2912</v>
      </c>
      <c r="AH402" s="260" t="s">
        <v>2875</v>
      </c>
      <c r="AI402" s="219">
        <v>535</v>
      </c>
    </row>
    <row r="403" spans="11:35" x14ac:dyDescent="0.25">
      <c r="K403" s="234" t="s">
        <v>274</v>
      </c>
      <c r="L403" s="235" t="s">
        <v>1747</v>
      </c>
      <c r="M403" s="35">
        <v>126</v>
      </c>
      <c r="N403">
        <f t="shared" si="21"/>
        <v>17</v>
      </c>
      <c r="S403" s="16" t="str">
        <f t="shared" si="22"/>
        <v>SABAU ELENA</v>
      </c>
      <c r="T403" s="12" t="s">
        <v>1237</v>
      </c>
      <c r="U403" s="12" t="s">
        <v>930</v>
      </c>
      <c r="V403" t="s">
        <v>1271</v>
      </c>
      <c r="W403" s="34" t="s">
        <v>385</v>
      </c>
      <c r="AD403" t="s">
        <v>2678</v>
      </c>
      <c r="AE403" s="223" t="s">
        <v>2668</v>
      </c>
      <c r="AF403" s="223" t="s">
        <v>2693</v>
      </c>
      <c r="AG403" s="34" t="s">
        <v>2445</v>
      </c>
      <c r="AH403" s="257" t="s">
        <v>2519</v>
      </c>
      <c r="AI403" s="219">
        <v>476</v>
      </c>
    </row>
    <row r="404" spans="11:35" x14ac:dyDescent="0.25">
      <c r="K404" s="234" t="s">
        <v>387</v>
      </c>
      <c r="L404" s="235" t="s">
        <v>1544</v>
      </c>
      <c r="M404" s="35">
        <v>249</v>
      </c>
      <c r="N404">
        <f t="shared" si="21"/>
        <v>21</v>
      </c>
      <c r="S404" s="16" t="str">
        <f t="shared" si="22"/>
        <v>SABAU MIRELA GEORGIANA</v>
      </c>
      <c r="T404" s="12" t="s">
        <v>1238</v>
      </c>
      <c r="U404" s="12" t="s">
        <v>625</v>
      </c>
      <c r="V404" t="s">
        <v>885</v>
      </c>
      <c r="W404" s="34" t="s">
        <v>219</v>
      </c>
      <c r="AD404" t="s">
        <v>2678</v>
      </c>
      <c r="AE404" s="223" t="s">
        <v>2668</v>
      </c>
      <c r="AF404" s="223" t="s">
        <v>2693</v>
      </c>
      <c r="AG404" s="34" t="s">
        <v>2913</v>
      </c>
      <c r="AH404" s="260" t="s">
        <v>2876</v>
      </c>
      <c r="AI404" s="219">
        <v>536</v>
      </c>
    </row>
    <row r="405" spans="11:35" x14ac:dyDescent="0.25">
      <c r="K405" s="234" t="s">
        <v>338</v>
      </c>
      <c r="L405" s="235" t="s">
        <v>1748</v>
      </c>
      <c r="M405" s="35">
        <v>195</v>
      </c>
      <c r="N405">
        <f t="shared" si="21"/>
        <v>16</v>
      </c>
      <c r="S405" s="16" t="str">
        <f t="shared" si="22"/>
        <v>SALCA HORIA</v>
      </c>
      <c r="T405" s="12" t="s">
        <v>1239</v>
      </c>
      <c r="U405" s="12" t="s">
        <v>932</v>
      </c>
      <c r="V405" t="s">
        <v>759</v>
      </c>
      <c r="W405" s="34" t="s">
        <v>304</v>
      </c>
      <c r="AD405" t="s">
        <v>2678</v>
      </c>
      <c r="AE405" s="223" t="s">
        <v>2668</v>
      </c>
      <c r="AF405" s="223" t="s">
        <v>2693</v>
      </c>
      <c r="AG405" s="34" t="s">
        <v>2467</v>
      </c>
      <c r="AH405" s="257" t="s">
        <v>2541</v>
      </c>
      <c r="AI405" s="219">
        <v>481</v>
      </c>
    </row>
    <row r="406" spans="11:35" x14ac:dyDescent="0.25">
      <c r="K406" s="234" t="s">
        <v>232</v>
      </c>
      <c r="L406" s="235" t="s">
        <v>1545</v>
      </c>
      <c r="M406" s="34">
        <v>77</v>
      </c>
      <c r="N406">
        <f t="shared" si="21"/>
        <v>16</v>
      </c>
      <c r="S406" s="16" t="str">
        <f t="shared" si="22"/>
        <v>SALLAY ARPAD</v>
      </c>
      <c r="T406" s="12" t="s">
        <v>1240</v>
      </c>
      <c r="U406" s="12" t="s">
        <v>933</v>
      </c>
      <c r="V406" t="s">
        <v>850</v>
      </c>
      <c r="W406" s="34" t="s">
        <v>503</v>
      </c>
      <c r="AD406" t="s">
        <v>2678</v>
      </c>
      <c r="AE406" s="223" t="s">
        <v>2668</v>
      </c>
      <c r="AF406" s="223" t="s">
        <v>2693</v>
      </c>
      <c r="AG406" s="34" t="s">
        <v>2473</v>
      </c>
      <c r="AH406" s="257" t="s">
        <v>2547</v>
      </c>
      <c r="AI406" s="219">
        <v>482</v>
      </c>
    </row>
    <row r="407" spans="11:35" x14ac:dyDescent="0.25">
      <c r="K407" s="234" t="s">
        <v>217</v>
      </c>
      <c r="L407" s="235" t="s">
        <v>1749</v>
      </c>
      <c r="M407" s="35">
        <v>62</v>
      </c>
      <c r="N407">
        <f t="shared" si="21"/>
        <v>17</v>
      </c>
      <c r="S407" s="16" t="str">
        <f t="shared" si="22"/>
        <v>SAMSON ADRIANA GABRIELA</v>
      </c>
      <c r="T407" s="12" t="s">
        <v>1240</v>
      </c>
      <c r="U407" s="12" t="s">
        <v>934</v>
      </c>
      <c r="V407" t="s">
        <v>1362</v>
      </c>
      <c r="W407" s="34" t="s">
        <v>220</v>
      </c>
      <c r="AD407" t="s">
        <v>2678</v>
      </c>
      <c r="AE407" s="223" t="s">
        <v>2668</v>
      </c>
      <c r="AF407" s="223" t="s">
        <v>2693</v>
      </c>
      <c r="AG407" s="34" t="s">
        <v>2478</v>
      </c>
      <c r="AH407" s="257" t="s">
        <v>2552</v>
      </c>
      <c r="AI407" s="219">
        <v>477</v>
      </c>
    </row>
    <row r="408" spans="11:35" x14ac:dyDescent="0.25">
      <c r="K408" s="234" t="s">
        <v>434</v>
      </c>
      <c r="L408" s="235" t="s">
        <v>1546</v>
      </c>
      <c r="M408" s="35">
        <v>305</v>
      </c>
      <c r="N408">
        <f t="shared" si="21"/>
        <v>17</v>
      </c>
      <c r="S408" s="16" t="str">
        <f t="shared" si="22"/>
        <v>SAMSON EMANUEL</v>
      </c>
      <c r="T408" s="12" t="s">
        <v>1240</v>
      </c>
      <c r="U408" s="12" t="s">
        <v>935</v>
      </c>
      <c r="V408" t="s">
        <v>1249</v>
      </c>
      <c r="W408" s="34" t="s">
        <v>191</v>
      </c>
      <c r="AD408" t="s">
        <v>2678</v>
      </c>
      <c r="AE408" s="223" t="s">
        <v>2668</v>
      </c>
      <c r="AF408" s="223" t="s">
        <v>2693</v>
      </c>
      <c r="AG408" s="34" t="s">
        <v>2481</v>
      </c>
      <c r="AH408" s="257" t="s">
        <v>2555</v>
      </c>
      <c r="AI408" s="219">
        <v>478</v>
      </c>
    </row>
    <row r="409" spans="11:35" x14ac:dyDescent="0.25">
      <c r="K409" s="234" t="s">
        <v>322</v>
      </c>
      <c r="L409" s="235" t="s">
        <v>1547</v>
      </c>
      <c r="M409" s="35">
        <v>178</v>
      </c>
      <c r="N409">
        <f t="shared" si="21"/>
        <v>18</v>
      </c>
      <c r="S409" s="16" t="str">
        <f t="shared" si="22"/>
        <v>SANDU ADRIANA MAGDALENA</v>
      </c>
      <c r="T409" s="12" t="s">
        <v>1241</v>
      </c>
      <c r="U409" s="12" t="s">
        <v>936</v>
      </c>
      <c r="V409" t="s">
        <v>666</v>
      </c>
      <c r="W409" s="34" t="s">
        <v>161</v>
      </c>
      <c r="AD409" t="s">
        <v>2678</v>
      </c>
      <c r="AE409" s="223" t="s">
        <v>2668</v>
      </c>
      <c r="AF409" s="223" t="s">
        <v>2693</v>
      </c>
      <c r="AG409" s="258" t="s">
        <v>323</v>
      </c>
      <c r="AH409" s="257" t="s">
        <v>1569</v>
      </c>
      <c r="AI409" s="263">
        <v>179</v>
      </c>
    </row>
    <row r="410" spans="11:35" x14ac:dyDescent="0.25">
      <c r="K410" s="234" t="s">
        <v>2616</v>
      </c>
      <c r="L410" s="235" t="s">
        <v>2617</v>
      </c>
      <c r="M410" s="35">
        <v>530</v>
      </c>
      <c r="N410">
        <f t="shared" si="21"/>
        <v>20</v>
      </c>
      <c r="S410" s="16" t="str">
        <f t="shared" si="22"/>
        <v>SANDU ANCA</v>
      </c>
      <c r="T410" s="12" t="s">
        <v>1242</v>
      </c>
      <c r="U410" s="12" t="s">
        <v>937</v>
      </c>
      <c r="V410" t="s">
        <v>1328</v>
      </c>
      <c r="W410" s="34" t="s">
        <v>370</v>
      </c>
      <c r="AD410" t="s">
        <v>2683</v>
      </c>
      <c r="AE410" s="223" t="s">
        <v>2670</v>
      </c>
      <c r="AF410" s="223" t="s">
        <v>2694</v>
      </c>
      <c r="AG410" s="34" t="s">
        <v>2459</v>
      </c>
      <c r="AH410" s="257" t="s">
        <v>2533</v>
      </c>
      <c r="AI410" s="219">
        <v>503</v>
      </c>
    </row>
    <row r="411" spans="11:35" x14ac:dyDescent="0.25">
      <c r="K411" s="234" t="s">
        <v>2490</v>
      </c>
      <c r="L411" s="236" t="s">
        <v>2564</v>
      </c>
      <c r="M411" s="34">
        <v>506</v>
      </c>
      <c r="N411">
        <f t="shared" si="21"/>
        <v>20</v>
      </c>
      <c r="S411" s="16" t="str">
        <f t="shared" si="22"/>
        <v>CIAMI CRISTINA FRAXA</v>
      </c>
      <c r="T411" s="12" t="s">
        <v>1243</v>
      </c>
      <c r="U411" s="12" t="s">
        <v>938</v>
      </c>
      <c r="V411" t="s">
        <v>606</v>
      </c>
      <c r="W411" s="34" t="s">
        <v>426</v>
      </c>
      <c r="AD411" t="s">
        <v>2683</v>
      </c>
      <c r="AE411" s="223" t="s">
        <v>2670</v>
      </c>
      <c r="AF411" s="223" t="s">
        <v>2694</v>
      </c>
      <c r="AG411" s="34" t="s">
        <v>2465</v>
      </c>
      <c r="AH411" s="257" t="s">
        <v>2539</v>
      </c>
      <c r="AI411" s="219">
        <v>501</v>
      </c>
    </row>
    <row r="412" spans="11:35" x14ac:dyDescent="0.25">
      <c r="K412" s="234" t="s">
        <v>497</v>
      </c>
      <c r="L412" s="236" t="s">
        <v>1750</v>
      </c>
      <c r="M412" s="34">
        <v>373</v>
      </c>
      <c r="N412">
        <f t="shared" si="21"/>
        <v>19</v>
      </c>
      <c r="S412" s="16" t="str">
        <f>K502</f>
        <v>ZARNESCU ODI MIHAELA</v>
      </c>
      <c r="T412" s="12" t="s">
        <v>1244</v>
      </c>
      <c r="U412" s="12" t="s">
        <v>939</v>
      </c>
      <c r="V412" t="s">
        <v>769</v>
      </c>
      <c r="W412" s="34" t="s">
        <v>536</v>
      </c>
      <c r="AD412" t="s">
        <v>2683</v>
      </c>
      <c r="AE412" s="223" t="s">
        <v>2670</v>
      </c>
      <c r="AF412" s="223" t="s">
        <v>2694</v>
      </c>
      <c r="AG412" s="34" t="s">
        <v>2468</v>
      </c>
      <c r="AH412" s="257" t="s">
        <v>2542</v>
      </c>
      <c r="AI412" s="219">
        <v>504</v>
      </c>
    </row>
    <row r="413" spans="11:35" x14ac:dyDescent="0.25">
      <c r="K413" s="234" t="s">
        <v>390</v>
      </c>
      <c r="L413" s="235" t="s">
        <v>1548</v>
      </c>
      <c r="M413" s="35">
        <v>252</v>
      </c>
      <c r="N413">
        <f t="shared" si="21"/>
        <v>16</v>
      </c>
      <c r="S413" s="16" t="str">
        <f>K552</f>
        <v>ZORZOLIU ILEANA RALUCA</v>
      </c>
      <c r="T413" s="12" t="s">
        <v>1245</v>
      </c>
      <c r="U413" s="12" t="s">
        <v>940</v>
      </c>
      <c r="V413" t="s">
        <v>760</v>
      </c>
      <c r="W413" s="34" t="s">
        <v>279</v>
      </c>
      <c r="AD413" t="s">
        <v>2683</v>
      </c>
      <c r="AE413" s="223" t="s">
        <v>2670</v>
      </c>
      <c r="AF413" s="223" t="s">
        <v>2694</v>
      </c>
      <c r="AG413" s="34" t="s">
        <v>446</v>
      </c>
      <c r="AH413" s="257" t="s">
        <v>1699</v>
      </c>
      <c r="AI413" s="219">
        <v>317</v>
      </c>
    </row>
    <row r="414" spans="11:35" x14ac:dyDescent="0.25">
      <c r="K414" s="234" t="s">
        <v>3031</v>
      </c>
      <c r="L414" s="235" t="s">
        <v>1751</v>
      </c>
      <c r="M414" s="35">
        <v>404</v>
      </c>
      <c r="N414">
        <f t="shared" si="21"/>
        <v>20</v>
      </c>
      <c r="S414" s="16"/>
      <c r="T414" s="17"/>
      <c r="U414" s="18"/>
      <c r="AD414" t="s">
        <v>2683</v>
      </c>
      <c r="AE414" s="223" t="s">
        <v>2670</v>
      </c>
      <c r="AF414" s="223" t="s">
        <v>2694</v>
      </c>
      <c r="AG414" s="34" t="s">
        <v>2476</v>
      </c>
      <c r="AH414" s="257" t="s">
        <v>2550</v>
      </c>
      <c r="AI414" s="219">
        <v>505</v>
      </c>
    </row>
    <row r="415" spans="11:35" x14ac:dyDescent="0.25">
      <c r="K415" s="231" t="s">
        <v>347</v>
      </c>
      <c r="L415" s="235" t="s">
        <v>1549</v>
      </c>
      <c r="M415" s="36">
        <v>206</v>
      </c>
      <c r="N415">
        <f t="shared" si="21"/>
        <v>17</v>
      </c>
      <c r="S415" s="16"/>
      <c r="T415" s="17"/>
      <c r="U415" s="18"/>
      <c r="AD415" t="s">
        <v>2683</v>
      </c>
      <c r="AE415" s="223" t="s">
        <v>2670</v>
      </c>
      <c r="AF415" s="223" t="s">
        <v>2694</v>
      </c>
      <c r="AG415" s="34" t="s">
        <v>1929</v>
      </c>
      <c r="AH415" s="257" t="s">
        <v>1959</v>
      </c>
      <c r="AI415" s="219">
        <v>454</v>
      </c>
    </row>
    <row r="416" spans="11:35" x14ac:dyDescent="0.25">
      <c r="K416" s="231" t="s">
        <v>486</v>
      </c>
      <c r="L416" s="235" t="s">
        <v>1550</v>
      </c>
      <c r="M416" s="35">
        <v>361</v>
      </c>
      <c r="N416">
        <f t="shared" si="21"/>
        <v>17</v>
      </c>
      <c r="S416" s="16"/>
      <c r="T416" s="17"/>
      <c r="U416" s="18"/>
      <c r="AD416" t="s">
        <v>2683</v>
      </c>
      <c r="AE416" s="223" t="s">
        <v>2670</v>
      </c>
      <c r="AF416" s="223" t="s">
        <v>2694</v>
      </c>
      <c r="AG416" s="34" t="s">
        <v>2490</v>
      </c>
      <c r="AH416" s="259" t="s">
        <v>2564</v>
      </c>
      <c r="AI416" s="219">
        <v>506</v>
      </c>
    </row>
    <row r="417" spans="11:35" x14ac:dyDescent="0.25">
      <c r="K417" s="232" t="s">
        <v>301</v>
      </c>
      <c r="L417" s="235" t="s">
        <v>1752</v>
      </c>
      <c r="M417" s="35">
        <v>156</v>
      </c>
      <c r="N417">
        <f t="shared" si="21"/>
        <v>18</v>
      </c>
      <c r="S417" s="16"/>
      <c r="T417" s="17"/>
      <c r="U417" s="18"/>
      <c r="AD417" t="s">
        <v>2683</v>
      </c>
      <c r="AE417" s="223" t="s">
        <v>2670</v>
      </c>
      <c r="AF417" s="223" t="s">
        <v>2694</v>
      </c>
      <c r="AG417" s="257" t="s">
        <v>2497</v>
      </c>
      <c r="AH417" s="257" t="s">
        <v>2571</v>
      </c>
      <c r="AI417" s="219">
        <v>507</v>
      </c>
    </row>
    <row r="418" spans="11:35" x14ac:dyDescent="0.25">
      <c r="K418" s="232" t="s">
        <v>435</v>
      </c>
      <c r="L418" s="235" t="s">
        <v>1753</v>
      </c>
      <c r="M418" s="35">
        <v>306</v>
      </c>
      <c r="N418">
        <f t="shared" si="21"/>
        <v>19</v>
      </c>
      <c r="S418" s="16"/>
      <c r="T418" s="17"/>
      <c r="U418" s="18"/>
      <c r="AD418" t="s">
        <v>2684</v>
      </c>
      <c r="AE418" s="223" t="s">
        <v>2670</v>
      </c>
      <c r="AF418" s="223" t="s">
        <v>2695</v>
      </c>
      <c r="AG418" s="251" t="s">
        <v>2926</v>
      </c>
      <c r="AH418" s="260" t="s">
        <v>2889</v>
      </c>
      <c r="AI418" s="219">
        <v>549</v>
      </c>
    </row>
    <row r="419" spans="11:35" x14ac:dyDescent="0.25">
      <c r="K419" s="232" t="s">
        <v>302</v>
      </c>
      <c r="L419" s="235" t="s">
        <v>1551</v>
      </c>
      <c r="M419" s="35">
        <v>157</v>
      </c>
      <c r="N419">
        <f t="shared" si="21"/>
        <v>20</v>
      </c>
      <c r="S419" s="16"/>
      <c r="T419" s="17"/>
      <c r="U419" s="18"/>
      <c r="AD419" t="s">
        <v>2684</v>
      </c>
      <c r="AE419" s="223" t="s">
        <v>2670</v>
      </c>
      <c r="AF419" s="223" t="s">
        <v>2695</v>
      </c>
      <c r="AG419" s="251" t="s">
        <v>2927</v>
      </c>
      <c r="AH419" s="260" t="s">
        <v>2890</v>
      </c>
      <c r="AI419" s="219">
        <v>550</v>
      </c>
    </row>
    <row r="420" spans="11:35" x14ac:dyDescent="0.25">
      <c r="K420" s="232" t="s">
        <v>275</v>
      </c>
      <c r="L420" s="235" t="s">
        <v>1552</v>
      </c>
      <c r="M420" s="35">
        <v>127</v>
      </c>
      <c r="N420">
        <f t="shared" si="21"/>
        <v>17</v>
      </c>
      <c r="S420" s="16"/>
      <c r="T420" s="17"/>
      <c r="U420" s="18"/>
      <c r="AD420" t="s">
        <v>2684</v>
      </c>
      <c r="AE420" s="223" t="s">
        <v>2670</v>
      </c>
      <c r="AF420" s="223" t="s">
        <v>2695</v>
      </c>
      <c r="AG420" s="251" t="s">
        <v>2928</v>
      </c>
      <c r="AH420" s="260" t="s">
        <v>2891</v>
      </c>
      <c r="AI420" s="219">
        <v>551</v>
      </c>
    </row>
    <row r="421" spans="11:35" x14ac:dyDescent="0.25">
      <c r="K421" s="232" t="s">
        <v>2491</v>
      </c>
      <c r="L421" s="235" t="s">
        <v>2565</v>
      </c>
      <c r="M421" s="35">
        <v>494</v>
      </c>
      <c r="N421">
        <f t="shared" si="21"/>
        <v>17</v>
      </c>
      <c r="S421" s="16"/>
      <c r="T421" s="17"/>
      <c r="U421" s="18"/>
      <c r="AD421" t="s">
        <v>2684</v>
      </c>
      <c r="AE421" s="223" t="s">
        <v>2670</v>
      </c>
      <c r="AF421" s="223" t="s">
        <v>2695</v>
      </c>
      <c r="AG421" s="251" t="s">
        <v>341</v>
      </c>
      <c r="AH421" s="257" t="s">
        <v>1632</v>
      </c>
      <c r="AI421" s="219">
        <v>198</v>
      </c>
    </row>
    <row r="422" spans="11:35" x14ac:dyDescent="0.25">
      <c r="K422" s="232" t="s">
        <v>350</v>
      </c>
      <c r="L422" s="235" t="s">
        <v>1754</v>
      </c>
      <c r="M422" s="35">
        <v>209</v>
      </c>
      <c r="N422">
        <f t="shared" si="21"/>
        <v>19</v>
      </c>
      <c r="S422" s="16"/>
      <c r="T422" s="17"/>
      <c r="U422" s="18"/>
      <c r="AD422" t="s">
        <v>2684</v>
      </c>
      <c r="AE422" s="223" t="s">
        <v>2670</v>
      </c>
      <c r="AF422" s="223" t="s">
        <v>2695</v>
      </c>
      <c r="AG422" s="251" t="s">
        <v>2606</v>
      </c>
      <c r="AH422" s="259" t="s">
        <v>2607</v>
      </c>
      <c r="AI422" s="219">
        <v>525</v>
      </c>
    </row>
    <row r="423" spans="11:35" x14ac:dyDescent="0.25">
      <c r="K423" s="232" t="s">
        <v>372</v>
      </c>
      <c r="L423" s="235" t="s">
        <v>1755</v>
      </c>
      <c r="M423" s="35">
        <v>233</v>
      </c>
      <c r="N423">
        <f t="shared" si="21"/>
        <v>25</v>
      </c>
      <c r="S423" s="16"/>
      <c r="T423" s="17"/>
      <c r="U423" s="18"/>
      <c r="AD423" t="s">
        <v>2684</v>
      </c>
      <c r="AE423" s="223" t="s">
        <v>2670</v>
      </c>
      <c r="AF423" s="223" t="s">
        <v>2695</v>
      </c>
      <c r="AG423" s="251" t="s">
        <v>2450</v>
      </c>
      <c r="AH423" s="257" t="s">
        <v>2524</v>
      </c>
      <c r="AI423" s="219">
        <v>485</v>
      </c>
    </row>
    <row r="424" spans="11:35" x14ac:dyDescent="0.25">
      <c r="K424" s="232" t="s">
        <v>334</v>
      </c>
      <c r="L424" s="235" t="s">
        <v>1553</v>
      </c>
      <c r="M424" s="35">
        <v>190</v>
      </c>
      <c r="N424">
        <f t="shared" si="21"/>
        <v>19</v>
      </c>
      <c r="S424" s="16"/>
      <c r="T424" s="17"/>
      <c r="U424" s="18"/>
      <c r="AD424" t="s">
        <v>2684</v>
      </c>
      <c r="AE424" s="223" t="s">
        <v>2670</v>
      </c>
      <c r="AF424" s="223" t="s">
        <v>2695</v>
      </c>
      <c r="AG424" s="251" t="s">
        <v>342</v>
      </c>
      <c r="AH424" s="257" t="s">
        <v>1648</v>
      </c>
      <c r="AI424" s="219">
        <v>199</v>
      </c>
    </row>
    <row r="425" spans="11:35" x14ac:dyDescent="0.25">
      <c r="K425" s="232" t="s">
        <v>2492</v>
      </c>
      <c r="L425" s="235" t="s">
        <v>2566</v>
      </c>
      <c r="M425" s="35">
        <v>467</v>
      </c>
      <c r="N425">
        <f t="shared" si="21"/>
        <v>19</v>
      </c>
      <c r="S425" s="16"/>
      <c r="T425" s="17"/>
      <c r="U425" s="18"/>
      <c r="AD425" t="s">
        <v>2684</v>
      </c>
      <c r="AE425" s="223" t="s">
        <v>2670</v>
      </c>
      <c r="AF425" s="223" t="s">
        <v>2695</v>
      </c>
      <c r="AG425" s="251" t="s">
        <v>343</v>
      </c>
      <c r="AH425" s="257" t="s">
        <v>1500</v>
      </c>
      <c r="AI425" s="219">
        <v>201</v>
      </c>
    </row>
    <row r="426" spans="11:35" x14ac:dyDescent="0.25">
      <c r="K426" s="232" t="s">
        <v>181</v>
      </c>
      <c r="L426" s="237" t="s">
        <v>1554</v>
      </c>
      <c r="M426" s="35">
        <v>24</v>
      </c>
      <c r="N426">
        <f t="shared" si="21"/>
        <v>19</v>
      </c>
      <c r="S426" s="16"/>
      <c r="T426" s="17"/>
      <c r="U426" s="18"/>
      <c r="AD426" t="s">
        <v>2684</v>
      </c>
      <c r="AE426" s="223" t="s">
        <v>2670</v>
      </c>
      <c r="AF426" s="223" t="s">
        <v>2695</v>
      </c>
      <c r="AG426" s="251" t="s">
        <v>2474</v>
      </c>
      <c r="AH426" s="265" t="s">
        <v>2548</v>
      </c>
      <c r="AI426" s="219">
        <v>483</v>
      </c>
    </row>
    <row r="427" spans="11:35" x14ac:dyDescent="0.25">
      <c r="K427" s="232" t="s">
        <v>312</v>
      </c>
      <c r="L427" s="237" t="s">
        <v>1756</v>
      </c>
      <c r="M427" s="35">
        <v>167</v>
      </c>
      <c r="N427">
        <f t="shared" si="21"/>
        <v>20</v>
      </c>
      <c r="S427" s="16"/>
      <c r="T427" s="17"/>
      <c r="U427" s="18"/>
      <c r="AD427" t="s">
        <v>2684</v>
      </c>
      <c r="AE427" s="223" t="s">
        <v>2670</v>
      </c>
      <c r="AF427" s="223" t="s">
        <v>2695</v>
      </c>
      <c r="AG427" s="251" t="s">
        <v>2479</v>
      </c>
      <c r="AH427" s="265" t="s">
        <v>2553</v>
      </c>
      <c r="AI427" s="219">
        <v>486</v>
      </c>
    </row>
    <row r="428" spans="11:35" x14ac:dyDescent="0.25">
      <c r="K428" s="232" t="s">
        <v>487</v>
      </c>
      <c r="L428" s="238" t="s">
        <v>1555</v>
      </c>
      <c r="M428" s="34">
        <v>362</v>
      </c>
      <c r="N428">
        <f t="shared" si="21"/>
        <v>23</v>
      </c>
      <c r="S428" s="16"/>
      <c r="T428" s="17"/>
      <c r="U428" s="18"/>
      <c r="AD428" t="s">
        <v>2684</v>
      </c>
      <c r="AE428" s="223" t="s">
        <v>2670</v>
      </c>
      <c r="AF428" s="223" t="s">
        <v>2695</v>
      </c>
      <c r="AG428" s="251" t="s">
        <v>345</v>
      </c>
      <c r="AH428" s="265" t="s">
        <v>1729</v>
      </c>
      <c r="AI428" s="219">
        <v>204</v>
      </c>
    </row>
    <row r="429" spans="11:35" x14ac:dyDescent="0.25">
      <c r="K429" s="232" t="s">
        <v>339</v>
      </c>
      <c r="L429" s="237" t="s">
        <v>1757</v>
      </c>
      <c r="M429" s="35">
        <v>196</v>
      </c>
      <c r="N429">
        <f t="shared" si="21"/>
        <v>19</v>
      </c>
      <c r="S429" s="16"/>
      <c r="T429" s="17"/>
      <c r="U429" s="18"/>
      <c r="AD429" t="s">
        <v>2684</v>
      </c>
      <c r="AE429" s="223" t="s">
        <v>2670</v>
      </c>
      <c r="AF429" s="223" t="s">
        <v>2695</v>
      </c>
      <c r="AG429" s="251" t="s">
        <v>2488</v>
      </c>
      <c r="AH429" s="268" t="s">
        <v>2562</v>
      </c>
      <c r="AI429" s="219">
        <v>487</v>
      </c>
    </row>
    <row r="430" spans="11:35" x14ac:dyDescent="0.25">
      <c r="K430" s="232" t="s">
        <v>2493</v>
      </c>
      <c r="L430" s="237" t="s">
        <v>2567</v>
      </c>
      <c r="M430" s="35">
        <v>519</v>
      </c>
      <c r="N430">
        <f t="shared" si="21"/>
        <v>18</v>
      </c>
      <c r="S430" s="16"/>
      <c r="T430" s="17"/>
      <c r="U430" s="18"/>
      <c r="AD430" t="s">
        <v>2684</v>
      </c>
      <c r="AE430" s="223" t="s">
        <v>2670</v>
      </c>
      <c r="AF430" s="223" t="s">
        <v>2695</v>
      </c>
      <c r="AG430" s="257" t="s">
        <v>347</v>
      </c>
      <c r="AH430" s="265" t="s">
        <v>1549</v>
      </c>
      <c r="AI430" s="219">
        <v>206</v>
      </c>
    </row>
    <row r="431" spans="11:35" x14ac:dyDescent="0.25">
      <c r="K431" s="232" t="s">
        <v>1914</v>
      </c>
      <c r="L431" s="237" t="s">
        <v>1556</v>
      </c>
      <c r="M431" s="35">
        <v>405</v>
      </c>
      <c r="N431">
        <f t="shared" si="21"/>
        <v>22</v>
      </c>
      <c r="S431" s="16"/>
      <c r="T431" s="17"/>
      <c r="U431" s="18"/>
      <c r="AD431" t="s">
        <v>2684</v>
      </c>
      <c r="AE431" s="223" t="s">
        <v>2670</v>
      </c>
      <c r="AF431" s="223" t="s">
        <v>2695</v>
      </c>
      <c r="AG431" s="269" t="s">
        <v>348</v>
      </c>
      <c r="AH431" s="265" t="s">
        <v>1557</v>
      </c>
      <c r="AI431" s="219">
        <v>207</v>
      </c>
    </row>
    <row r="432" spans="11:35" x14ac:dyDescent="0.25">
      <c r="K432" s="232" t="s">
        <v>348</v>
      </c>
      <c r="L432" s="237" t="s">
        <v>1557</v>
      </c>
      <c r="M432" s="35">
        <v>207</v>
      </c>
      <c r="N432">
        <f t="shared" si="21"/>
        <v>19</v>
      </c>
      <c r="S432" s="16"/>
      <c r="T432" s="17"/>
      <c r="U432" s="18"/>
      <c r="AD432" t="s">
        <v>2684</v>
      </c>
      <c r="AE432" s="223" t="s">
        <v>2670</v>
      </c>
      <c r="AF432" s="223" t="s">
        <v>2695</v>
      </c>
      <c r="AG432" s="257" t="s">
        <v>326</v>
      </c>
      <c r="AH432" s="265" t="s">
        <v>1770</v>
      </c>
      <c r="AI432" s="219">
        <v>182</v>
      </c>
    </row>
    <row r="433" spans="11:35" x14ac:dyDescent="0.25">
      <c r="K433" s="232" t="s">
        <v>398</v>
      </c>
      <c r="L433" s="237" t="s">
        <v>1758</v>
      </c>
      <c r="M433" s="35">
        <v>260</v>
      </c>
      <c r="N433">
        <f t="shared" si="21"/>
        <v>20</v>
      </c>
      <c r="S433" s="16"/>
      <c r="T433" s="17"/>
      <c r="U433" s="18"/>
      <c r="AD433" t="s">
        <v>2679</v>
      </c>
      <c r="AE433" s="223" t="s">
        <v>2671</v>
      </c>
      <c r="AF433" s="223" t="s">
        <v>2696</v>
      </c>
      <c r="AG433" s="251" t="s">
        <v>264</v>
      </c>
      <c r="AH433" s="265" t="s">
        <v>1408</v>
      </c>
      <c r="AI433" s="219">
        <v>114</v>
      </c>
    </row>
    <row r="434" spans="11:35" x14ac:dyDescent="0.25">
      <c r="K434" s="232" t="s">
        <v>414</v>
      </c>
      <c r="L434" s="237" t="s">
        <v>1759</v>
      </c>
      <c r="M434" s="35">
        <v>279</v>
      </c>
      <c r="N434">
        <f t="shared" si="21"/>
        <v>21</v>
      </c>
      <c r="S434" s="16"/>
      <c r="T434" s="17"/>
      <c r="U434" s="18"/>
      <c r="AD434" t="s">
        <v>2679</v>
      </c>
      <c r="AE434" s="223" t="s">
        <v>2671</v>
      </c>
      <c r="AF434" s="223" t="s">
        <v>2696</v>
      </c>
      <c r="AG434" s="251" t="s">
        <v>294</v>
      </c>
      <c r="AH434" s="265" t="s">
        <v>1412</v>
      </c>
      <c r="AI434" s="219">
        <v>148</v>
      </c>
    </row>
    <row r="435" spans="11:35" x14ac:dyDescent="0.25">
      <c r="K435" s="232" t="s">
        <v>415</v>
      </c>
      <c r="L435" s="237" t="s">
        <v>1760</v>
      </c>
      <c r="M435" s="35">
        <v>280</v>
      </c>
      <c r="N435">
        <f t="shared" si="21"/>
        <v>20</v>
      </c>
      <c r="S435" s="16"/>
      <c r="T435" s="17"/>
      <c r="U435" s="18"/>
      <c r="AD435" t="s">
        <v>2679</v>
      </c>
      <c r="AE435" s="223" t="s">
        <v>2671</v>
      </c>
      <c r="AF435" s="223" t="s">
        <v>2696</v>
      </c>
      <c r="AG435" s="251" t="s">
        <v>281</v>
      </c>
      <c r="AH435" s="268" t="s">
        <v>1619</v>
      </c>
      <c r="AI435" s="219">
        <v>134</v>
      </c>
    </row>
    <row r="436" spans="11:35" x14ac:dyDescent="0.25">
      <c r="K436" s="232" t="s">
        <v>276</v>
      </c>
      <c r="L436" s="237" t="s">
        <v>1761</v>
      </c>
      <c r="M436" s="35">
        <v>128</v>
      </c>
      <c r="N436">
        <f t="shared" si="21"/>
        <v>20</v>
      </c>
      <c r="S436" s="16"/>
      <c r="T436" s="17"/>
      <c r="U436" s="18"/>
      <c r="AD436" t="s">
        <v>2679</v>
      </c>
      <c r="AE436" s="223" t="s">
        <v>2671</v>
      </c>
      <c r="AF436" s="223" t="s">
        <v>2696</v>
      </c>
      <c r="AG436" s="251" t="s">
        <v>295</v>
      </c>
      <c r="AH436" s="268" t="s">
        <v>1417</v>
      </c>
      <c r="AI436" s="219">
        <v>149</v>
      </c>
    </row>
    <row r="437" spans="11:35" x14ac:dyDescent="0.25">
      <c r="K437" s="232" t="s">
        <v>2494</v>
      </c>
      <c r="L437" s="237" t="s">
        <v>2568</v>
      </c>
      <c r="M437" s="35">
        <v>514</v>
      </c>
      <c r="N437">
        <f t="shared" si="21"/>
        <v>26</v>
      </c>
      <c r="S437" s="16"/>
      <c r="T437" s="17"/>
      <c r="U437" s="18"/>
      <c r="AD437" t="s">
        <v>2679</v>
      </c>
      <c r="AE437" s="223" t="s">
        <v>2671</v>
      </c>
      <c r="AF437" s="223" t="s">
        <v>2696</v>
      </c>
      <c r="AG437" s="251" t="s">
        <v>266</v>
      </c>
      <c r="AH437" s="265" t="s">
        <v>1622</v>
      </c>
      <c r="AI437" s="219">
        <v>116</v>
      </c>
    </row>
    <row r="438" spans="11:35" x14ac:dyDescent="0.25">
      <c r="K438" s="232" t="s">
        <v>488</v>
      </c>
      <c r="L438" s="237" t="s">
        <v>1762</v>
      </c>
      <c r="M438" s="35">
        <v>363</v>
      </c>
      <c r="N438">
        <f t="shared" si="21"/>
        <v>24</v>
      </c>
      <c r="S438" s="16"/>
      <c r="T438" s="17"/>
      <c r="U438" s="18"/>
      <c r="AD438" t="s">
        <v>2679</v>
      </c>
      <c r="AE438" s="223" t="s">
        <v>2671</v>
      </c>
      <c r="AF438" s="223" t="s">
        <v>2696</v>
      </c>
      <c r="AG438" s="251" t="s">
        <v>251</v>
      </c>
      <c r="AH438" s="265" t="s">
        <v>1627</v>
      </c>
      <c r="AI438" s="219">
        <v>99</v>
      </c>
    </row>
    <row r="439" spans="11:35" x14ac:dyDescent="0.25">
      <c r="K439" s="232" t="s">
        <v>202</v>
      </c>
      <c r="L439" s="237" t="s">
        <v>1558</v>
      </c>
      <c r="M439" s="35">
        <v>46</v>
      </c>
      <c r="N439">
        <f t="shared" si="21"/>
        <v>16</v>
      </c>
      <c r="S439" s="16"/>
      <c r="T439" s="17"/>
      <c r="U439" s="18"/>
      <c r="AD439" t="s">
        <v>2679</v>
      </c>
      <c r="AE439" s="223" t="s">
        <v>2671</v>
      </c>
      <c r="AF439" s="223" t="s">
        <v>2696</v>
      </c>
      <c r="AG439" s="251" t="s">
        <v>252</v>
      </c>
      <c r="AH439" s="265" t="s">
        <v>1635</v>
      </c>
      <c r="AI439" s="219">
        <v>100</v>
      </c>
    </row>
    <row r="440" spans="11:35" x14ac:dyDescent="0.25">
      <c r="K440" s="232" t="s">
        <v>399</v>
      </c>
      <c r="L440" s="237" t="s">
        <v>1559</v>
      </c>
      <c r="M440" s="35">
        <v>261</v>
      </c>
      <c r="N440">
        <f t="shared" si="21"/>
        <v>24</v>
      </c>
      <c r="AD440" t="s">
        <v>2679</v>
      </c>
      <c r="AE440" s="223" t="s">
        <v>2671</v>
      </c>
      <c r="AF440" s="223" t="s">
        <v>2696</v>
      </c>
      <c r="AG440" s="251" t="s">
        <v>282</v>
      </c>
      <c r="AH440" s="265" t="s">
        <v>1439</v>
      </c>
      <c r="AI440" s="219">
        <v>135</v>
      </c>
    </row>
    <row r="441" spans="11:35" x14ac:dyDescent="0.25">
      <c r="K441" s="232" t="s">
        <v>2618</v>
      </c>
      <c r="L441" s="237" t="s">
        <v>2619</v>
      </c>
      <c r="M441" s="35">
        <v>532</v>
      </c>
      <c r="N441">
        <f t="shared" si="21"/>
        <v>21</v>
      </c>
      <c r="AD441" t="s">
        <v>2679</v>
      </c>
      <c r="AE441" s="223" t="s">
        <v>2671</v>
      </c>
      <c r="AF441" s="223" t="s">
        <v>2696</v>
      </c>
      <c r="AG441" s="251" t="s">
        <v>2447</v>
      </c>
      <c r="AH441" s="265" t="s">
        <v>2521</v>
      </c>
      <c r="AI441" s="219">
        <v>473</v>
      </c>
    </row>
    <row r="442" spans="11:35" x14ac:dyDescent="0.25">
      <c r="K442" s="232" t="s">
        <v>203</v>
      </c>
      <c r="L442" s="237" t="s">
        <v>1763</v>
      </c>
      <c r="M442" s="35">
        <v>47</v>
      </c>
      <c r="N442">
        <f t="shared" si="21"/>
        <v>21</v>
      </c>
      <c r="AD442" t="s">
        <v>2679</v>
      </c>
      <c r="AE442" s="223" t="s">
        <v>2671</v>
      </c>
      <c r="AF442" s="223" t="s">
        <v>2696</v>
      </c>
      <c r="AG442" s="251" t="s">
        <v>283</v>
      </c>
      <c r="AH442" s="265" t="s">
        <v>1446</v>
      </c>
      <c r="AI442" s="219">
        <v>136</v>
      </c>
    </row>
    <row r="443" spans="11:35" x14ac:dyDescent="0.25">
      <c r="K443" s="232" t="s">
        <v>427</v>
      </c>
      <c r="L443" s="237" t="s">
        <v>1764</v>
      </c>
      <c r="M443" s="35">
        <v>297</v>
      </c>
      <c r="N443">
        <f t="shared" si="21"/>
        <v>20</v>
      </c>
      <c r="AD443" t="s">
        <v>2679</v>
      </c>
      <c r="AE443" s="223" t="s">
        <v>2671</v>
      </c>
      <c r="AF443" s="223" t="s">
        <v>2696</v>
      </c>
      <c r="AG443" s="251" t="s">
        <v>2452</v>
      </c>
      <c r="AH443" s="265" t="s">
        <v>2526</v>
      </c>
      <c r="AI443" s="219">
        <v>474</v>
      </c>
    </row>
    <row r="444" spans="11:35" x14ac:dyDescent="0.25">
      <c r="K444" s="232" t="s">
        <v>2495</v>
      </c>
      <c r="L444" s="237" t="s">
        <v>2569</v>
      </c>
      <c r="M444" s="35">
        <v>500</v>
      </c>
      <c r="N444">
        <f t="shared" si="21"/>
        <v>16</v>
      </c>
      <c r="AD444" t="s">
        <v>2679</v>
      </c>
      <c r="AE444" s="223" t="s">
        <v>2671</v>
      </c>
      <c r="AF444" s="223" t="s">
        <v>2696</v>
      </c>
      <c r="AG444" s="251" t="s">
        <v>255</v>
      </c>
      <c r="AH444" s="265" t="s">
        <v>1489</v>
      </c>
      <c r="AI444" s="219">
        <v>104</v>
      </c>
    </row>
    <row r="445" spans="11:35" x14ac:dyDescent="0.25">
      <c r="K445" s="232" t="s">
        <v>2620</v>
      </c>
      <c r="L445" s="237" t="s">
        <v>2621</v>
      </c>
      <c r="M445" s="35">
        <v>527</v>
      </c>
      <c r="N445">
        <f t="shared" si="21"/>
        <v>23</v>
      </c>
      <c r="AD445" t="s">
        <v>2679</v>
      </c>
      <c r="AE445" s="223" t="s">
        <v>2671</v>
      </c>
      <c r="AF445" s="223" t="s">
        <v>2696</v>
      </c>
      <c r="AG445" s="251" t="s">
        <v>289</v>
      </c>
      <c r="AH445" s="265" t="s">
        <v>1505</v>
      </c>
      <c r="AI445" s="219">
        <v>143</v>
      </c>
    </row>
    <row r="446" spans="11:35" x14ac:dyDescent="0.25">
      <c r="K446" s="232" t="s">
        <v>182</v>
      </c>
      <c r="L446" s="237" t="s">
        <v>1765</v>
      </c>
      <c r="M446" s="35">
        <v>25</v>
      </c>
      <c r="N446">
        <f t="shared" si="21"/>
        <v>23</v>
      </c>
      <c r="AD446" t="s">
        <v>2679</v>
      </c>
      <c r="AE446" s="223" t="s">
        <v>2671</v>
      </c>
      <c r="AF446" s="223" t="s">
        <v>2696</v>
      </c>
      <c r="AG446" s="251" t="s">
        <v>257</v>
      </c>
      <c r="AH446" s="265" t="s">
        <v>1506</v>
      </c>
      <c r="AI446" s="219">
        <v>106</v>
      </c>
    </row>
    <row r="447" spans="11:35" x14ac:dyDescent="0.25">
      <c r="K447" s="231" t="s">
        <v>528</v>
      </c>
      <c r="L447" s="237" t="s">
        <v>1766</v>
      </c>
      <c r="M447" s="35">
        <v>406</v>
      </c>
      <c r="N447">
        <f t="shared" si="21"/>
        <v>17</v>
      </c>
      <c r="AD447" t="s">
        <v>2679</v>
      </c>
      <c r="AE447" s="223" t="s">
        <v>2671</v>
      </c>
      <c r="AF447" s="223" t="s">
        <v>2696</v>
      </c>
      <c r="AG447" s="34" t="s">
        <v>298</v>
      </c>
      <c r="AH447" s="268" t="s">
        <v>1704</v>
      </c>
      <c r="AI447" s="219">
        <v>152</v>
      </c>
    </row>
    <row r="448" spans="11:35" x14ac:dyDescent="0.25">
      <c r="K448" s="231" t="s">
        <v>369</v>
      </c>
      <c r="L448" s="237" t="s">
        <v>1560</v>
      </c>
      <c r="M448" s="35">
        <v>230</v>
      </c>
      <c r="N448">
        <f t="shared" si="21"/>
        <v>21</v>
      </c>
      <c r="AD448" t="s">
        <v>2679</v>
      </c>
      <c r="AE448" s="223" t="s">
        <v>2671</v>
      </c>
      <c r="AF448" s="223" t="s">
        <v>2696</v>
      </c>
      <c r="AG448" s="34" t="s">
        <v>272</v>
      </c>
      <c r="AH448" s="265" t="s">
        <v>1513</v>
      </c>
      <c r="AI448" s="219">
        <v>124</v>
      </c>
    </row>
    <row r="449" spans="11:35" x14ac:dyDescent="0.25">
      <c r="K449" s="231" t="s">
        <v>230</v>
      </c>
      <c r="L449" s="237" t="s">
        <v>1767</v>
      </c>
      <c r="M449" s="35">
        <v>75</v>
      </c>
      <c r="N449">
        <f t="shared" si="21"/>
        <v>18</v>
      </c>
      <c r="AD449" t="s">
        <v>2679</v>
      </c>
      <c r="AE449" s="223" t="s">
        <v>2671</v>
      </c>
      <c r="AF449" s="223" t="s">
        <v>2696</v>
      </c>
      <c r="AG449" s="34" t="s">
        <v>273</v>
      </c>
      <c r="AH449" s="265" t="s">
        <v>1522</v>
      </c>
      <c r="AI449" s="219">
        <v>125</v>
      </c>
    </row>
    <row r="450" spans="11:35" x14ac:dyDescent="0.25">
      <c r="K450" s="231" t="s">
        <v>2496</v>
      </c>
      <c r="L450" s="237" t="s">
        <v>2570</v>
      </c>
      <c r="M450" s="35">
        <v>497</v>
      </c>
      <c r="N450">
        <f t="shared" si="21"/>
        <v>18</v>
      </c>
      <c r="AD450" t="s">
        <v>2679</v>
      </c>
      <c r="AE450" s="223" t="s">
        <v>2671</v>
      </c>
      <c r="AF450" s="223" t="s">
        <v>2696</v>
      </c>
      <c r="AG450" s="34" t="s">
        <v>299</v>
      </c>
      <c r="AH450" s="265" t="s">
        <v>1717</v>
      </c>
      <c r="AI450" s="219">
        <v>153</v>
      </c>
    </row>
    <row r="451" spans="11:35" x14ac:dyDescent="0.25">
      <c r="K451" s="231" t="s">
        <v>489</v>
      </c>
      <c r="L451" s="237" t="s">
        <v>1768</v>
      </c>
      <c r="M451" s="35">
        <v>364</v>
      </c>
      <c r="N451">
        <f t="shared" si="21"/>
        <v>21</v>
      </c>
      <c r="AD451" t="s">
        <v>2679</v>
      </c>
      <c r="AE451" s="223" t="s">
        <v>2671</v>
      </c>
      <c r="AF451" s="223" t="s">
        <v>2696</v>
      </c>
      <c r="AG451" s="34" t="s">
        <v>290</v>
      </c>
      <c r="AH451" s="265" t="s">
        <v>1733</v>
      </c>
      <c r="AI451" s="219">
        <v>144</v>
      </c>
    </row>
    <row r="452" spans="11:35" x14ac:dyDescent="0.25">
      <c r="K452" s="231" t="s">
        <v>490</v>
      </c>
      <c r="L452" s="237" t="s">
        <v>1769</v>
      </c>
      <c r="M452" s="35">
        <v>365</v>
      </c>
      <c r="N452">
        <f t="shared" si="21"/>
        <v>17</v>
      </c>
      <c r="AD452" t="s">
        <v>2679</v>
      </c>
      <c r="AE452" s="223" t="s">
        <v>2671</v>
      </c>
      <c r="AF452" s="223" t="s">
        <v>2696</v>
      </c>
      <c r="AG452" s="34" t="s">
        <v>300</v>
      </c>
      <c r="AH452" s="265" t="s">
        <v>1744</v>
      </c>
      <c r="AI452" s="219">
        <v>154</v>
      </c>
    </row>
    <row r="453" spans="11:35" x14ac:dyDescent="0.25">
      <c r="K453" s="231" t="s">
        <v>326</v>
      </c>
      <c r="L453" s="237" t="s">
        <v>1770</v>
      </c>
      <c r="M453" s="35">
        <v>182</v>
      </c>
      <c r="N453">
        <f t="shared" si="21"/>
        <v>18</v>
      </c>
      <c r="AD453" t="s">
        <v>2679</v>
      </c>
      <c r="AE453" s="223" t="s">
        <v>2671</v>
      </c>
      <c r="AF453" s="223" t="s">
        <v>2696</v>
      </c>
      <c r="AG453" s="266" t="s">
        <v>301</v>
      </c>
      <c r="AH453" s="265" t="s">
        <v>1752</v>
      </c>
      <c r="AI453" s="219">
        <v>156</v>
      </c>
    </row>
    <row r="454" spans="11:35" x14ac:dyDescent="0.25">
      <c r="K454" s="231" t="s">
        <v>2497</v>
      </c>
      <c r="L454" s="237" t="s">
        <v>2571</v>
      </c>
      <c r="M454" s="35">
        <v>507</v>
      </c>
      <c r="N454">
        <f t="shared" si="21"/>
        <v>23</v>
      </c>
      <c r="AD454" t="s">
        <v>2680</v>
      </c>
      <c r="AE454" s="223" t="s">
        <v>2671</v>
      </c>
      <c r="AF454" s="223" t="s">
        <v>2697</v>
      </c>
      <c r="AG454" s="34" t="s">
        <v>542</v>
      </c>
      <c r="AH454" s="265" t="s">
        <v>1675</v>
      </c>
      <c r="AI454" s="219">
        <v>421</v>
      </c>
    </row>
    <row r="455" spans="11:35" x14ac:dyDescent="0.25">
      <c r="K455" s="231" t="s">
        <v>544</v>
      </c>
      <c r="L455" s="237" t="s">
        <v>1771</v>
      </c>
      <c r="M455" s="35">
        <v>423</v>
      </c>
      <c r="N455">
        <f t="shared" si="21"/>
        <v>23</v>
      </c>
      <c r="AD455" t="s">
        <v>2680</v>
      </c>
      <c r="AE455" s="223" t="s">
        <v>2671</v>
      </c>
      <c r="AF455" s="223" t="s">
        <v>2697</v>
      </c>
      <c r="AG455" s="258" t="s">
        <v>545</v>
      </c>
      <c r="AH455" s="265" t="s">
        <v>1779</v>
      </c>
      <c r="AI455" s="219">
        <v>424</v>
      </c>
    </row>
    <row r="456" spans="11:35" x14ac:dyDescent="0.25">
      <c r="K456" s="231" t="s">
        <v>416</v>
      </c>
      <c r="L456" s="237" t="s">
        <v>1561</v>
      </c>
      <c r="M456" s="35">
        <v>281</v>
      </c>
      <c r="N456">
        <f t="shared" ref="N456:N501" si="23">LEN(L456)</f>
        <v>21</v>
      </c>
      <c r="AD456" t="s">
        <v>2685</v>
      </c>
      <c r="AE456" s="223" t="s">
        <v>2671</v>
      </c>
      <c r="AF456" s="223" t="s">
        <v>2698</v>
      </c>
      <c r="AG456" s="34" t="s">
        <v>2432</v>
      </c>
      <c r="AH456" s="265" t="s">
        <v>2506</v>
      </c>
      <c r="AI456" s="219">
        <v>517</v>
      </c>
    </row>
    <row r="457" spans="11:35" x14ac:dyDescent="0.25">
      <c r="K457" s="231" t="s">
        <v>548</v>
      </c>
      <c r="L457" s="237" t="s">
        <v>1772</v>
      </c>
      <c r="M457" s="35">
        <v>435</v>
      </c>
      <c r="N457">
        <f t="shared" si="23"/>
        <v>24</v>
      </c>
      <c r="AD457" t="s">
        <v>2685</v>
      </c>
      <c r="AE457" s="223" t="s">
        <v>2671</v>
      </c>
      <c r="AF457" s="223" t="s">
        <v>2698</v>
      </c>
      <c r="AG457" s="34" t="s">
        <v>519</v>
      </c>
      <c r="AH457" s="265" t="s">
        <v>1477</v>
      </c>
      <c r="AI457" s="219">
        <v>395</v>
      </c>
    </row>
    <row r="458" spans="11:35" x14ac:dyDescent="0.25">
      <c r="K458" s="231" t="s">
        <v>417</v>
      </c>
      <c r="L458" s="237" t="s">
        <v>1773</v>
      </c>
      <c r="M458" s="35">
        <v>282</v>
      </c>
      <c r="N458">
        <f t="shared" si="23"/>
        <v>22</v>
      </c>
      <c r="AD458" t="s">
        <v>2685</v>
      </c>
      <c r="AE458" s="223" t="s">
        <v>2670</v>
      </c>
      <c r="AF458" s="223" t="s">
        <v>2699</v>
      </c>
      <c r="AG458" s="34" t="s">
        <v>2427</v>
      </c>
      <c r="AH458" s="268" t="s">
        <v>2501</v>
      </c>
      <c r="AI458" s="219">
        <v>516</v>
      </c>
    </row>
    <row r="459" spans="11:35" x14ac:dyDescent="0.25">
      <c r="K459" s="231" t="s">
        <v>2622</v>
      </c>
      <c r="L459" s="237" t="s">
        <v>2623</v>
      </c>
      <c r="M459" s="35">
        <v>526</v>
      </c>
      <c r="N459">
        <f t="shared" si="23"/>
        <v>23</v>
      </c>
      <c r="AD459" t="s">
        <v>2685</v>
      </c>
      <c r="AE459" s="223" t="s">
        <v>2670</v>
      </c>
      <c r="AF459" s="223" t="s">
        <v>2699</v>
      </c>
      <c r="AG459" s="34" t="s">
        <v>2433</v>
      </c>
      <c r="AH459" s="265" t="s">
        <v>2507</v>
      </c>
      <c r="AI459" s="219">
        <v>515</v>
      </c>
    </row>
    <row r="460" spans="11:35" x14ac:dyDescent="0.25">
      <c r="K460" s="231" t="s">
        <v>400</v>
      </c>
      <c r="L460" s="237" t="s">
        <v>1774</v>
      </c>
      <c r="M460" s="35">
        <v>262</v>
      </c>
      <c r="N460">
        <f t="shared" si="23"/>
        <v>25</v>
      </c>
      <c r="AD460" t="s">
        <v>2685</v>
      </c>
      <c r="AE460" s="223" t="s">
        <v>2670</v>
      </c>
      <c r="AF460" s="223" t="s">
        <v>2699</v>
      </c>
      <c r="AG460" s="34" t="s">
        <v>512</v>
      </c>
      <c r="AH460" s="265" t="s">
        <v>1407</v>
      </c>
      <c r="AI460" s="219">
        <v>388</v>
      </c>
    </row>
    <row r="461" spans="11:35" x14ac:dyDescent="0.25">
      <c r="K461" s="231" t="s">
        <v>418</v>
      </c>
      <c r="L461" s="237" t="s">
        <v>1775</v>
      </c>
      <c r="M461" s="35">
        <v>283</v>
      </c>
      <c r="N461">
        <f t="shared" si="23"/>
        <v>18</v>
      </c>
      <c r="AD461" t="s">
        <v>2685</v>
      </c>
      <c r="AE461" s="223" t="s">
        <v>2670</v>
      </c>
      <c r="AF461" s="223" t="s">
        <v>2699</v>
      </c>
      <c r="AG461" s="34" t="s">
        <v>2947</v>
      </c>
      <c r="AH461" s="265" t="s">
        <v>2910</v>
      </c>
      <c r="AI461" s="219">
        <v>570</v>
      </c>
    </row>
    <row r="462" spans="11:35" x14ac:dyDescent="0.25">
      <c r="K462" s="231" t="s">
        <v>242</v>
      </c>
      <c r="L462" s="237" t="s">
        <v>1776</v>
      </c>
      <c r="M462" s="35">
        <v>89</v>
      </c>
      <c r="N462">
        <f t="shared" si="23"/>
        <v>21</v>
      </c>
      <c r="AD462" t="s">
        <v>2685</v>
      </c>
      <c r="AE462" s="223" t="s">
        <v>2670</v>
      </c>
      <c r="AF462" s="223" t="s">
        <v>2699</v>
      </c>
      <c r="AG462" s="34" t="s">
        <v>2946</v>
      </c>
      <c r="AH462" s="265" t="s">
        <v>2909</v>
      </c>
      <c r="AI462" s="219">
        <v>569</v>
      </c>
    </row>
    <row r="463" spans="11:35" x14ac:dyDescent="0.25">
      <c r="K463" s="231" t="s">
        <v>444</v>
      </c>
      <c r="L463" s="237" t="s">
        <v>1562</v>
      </c>
      <c r="M463" s="35">
        <v>315</v>
      </c>
      <c r="N463">
        <f t="shared" si="23"/>
        <v>22</v>
      </c>
      <c r="AD463" t="s">
        <v>2685</v>
      </c>
      <c r="AE463" s="223" t="s">
        <v>2670</v>
      </c>
      <c r="AF463" s="223" t="s">
        <v>2699</v>
      </c>
      <c r="AG463" s="34" t="s">
        <v>530</v>
      </c>
      <c r="AH463" s="265" t="s">
        <v>1430</v>
      </c>
      <c r="AI463" s="219">
        <v>409</v>
      </c>
    </row>
    <row r="464" spans="11:35" x14ac:dyDescent="0.25">
      <c r="K464" s="231" t="s">
        <v>2624</v>
      </c>
      <c r="L464" s="237" t="s">
        <v>2625</v>
      </c>
      <c r="M464" s="35">
        <v>533</v>
      </c>
      <c r="N464">
        <f t="shared" si="23"/>
        <v>24</v>
      </c>
      <c r="AD464" t="s">
        <v>2685</v>
      </c>
      <c r="AE464" s="223" t="s">
        <v>2670</v>
      </c>
      <c r="AF464" s="223" t="s">
        <v>2699</v>
      </c>
      <c r="AG464" s="34" t="s">
        <v>514</v>
      </c>
      <c r="AH464" s="265" t="s">
        <v>1640</v>
      </c>
      <c r="AI464" s="219">
        <v>390</v>
      </c>
    </row>
    <row r="465" spans="11:35" x14ac:dyDescent="0.25">
      <c r="K465" s="231" t="s">
        <v>546</v>
      </c>
      <c r="L465" s="237" t="s">
        <v>1892</v>
      </c>
      <c r="M465" s="34">
        <v>442</v>
      </c>
      <c r="N465">
        <f t="shared" si="23"/>
        <v>21</v>
      </c>
      <c r="AD465" t="s">
        <v>2685</v>
      </c>
      <c r="AE465" s="223" t="s">
        <v>2670</v>
      </c>
      <c r="AF465" s="223" t="s">
        <v>2699</v>
      </c>
      <c r="AG465" s="34" t="s">
        <v>2948</v>
      </c>
      <c r="AH465" s="265" t="s">
        <v>2911</v>
      </c>
      <c r="AI465" s="219">
        <v>571</v>
      </c>
    </row>
    <row r="466" spans="11:35" x14ac:dyDescent="0.25">
      <c r="K466" s="231" t="s">
        <v>491</v>
      </c>
      <c r="L466" s="237" t="s">
        <v>1777</v>
      </c>
      <c r="M466" s="35">
        <v>366</v>
      </c>
      <c r="N466">
        <f t="shared" si="23"/>
        <v>20</v>
      </c>
      <c r="AD466" t="s">
        <v>2685</v>
      </c>
      <c r="AE466" s="223" t="s">
        <v>2670</v>
      </c>
      <c r="AF466" s="223" t="s">
        <v>2699</v>
      </c>
      <c r="AG466" s="34" t="s">
        <v>502</v>
      </c>
      <c r="AH466" s="265" t="s">
        <v>1464</v>
      </c>
      <c r="AI466" s="219">
        <v>378</v>
      </c>
    </row>
    <row r="467" spans="11:35" x14ac:dyDescent="0.25">
      <c r="K467" s="231" t="s">
        <v>419</v>
      </c>
      <c r="L467" s="237" t="s">
        <v>1563</v>
      </c>
      <c r="M467" s="35">
        <v>284</v>
      </c>
      <c r="N467">
        <f t="shared" si="23"/>
        <v>18</v>
      </c>
      <c r="AD467" t="s">
        <v>2685</v>
      </c>
      <c r="AE467" s="223" t="s">
        <v>2670</v>
      </c>
      <c r="AF467" s="223" t="s">
        <v>2699</v>
      </c>
      <c r="AG467" s="34" t="s">
        <v>533</v>
      </c>
      <c r="AH467" s="265" t="s">
        <v>1684</v>
      </c>
      <c r="AI467" s="219">
        <v>412</v>
      </c>
    </row>
    <row r="468" spans="11:35" x14ac:dyDescent="0.25">
      <c r="K468" s="231" t="s">
        <v>440</v>
      </c>
      <c r="L468" s="237" t="s">
        <v>1778</v>
      </c>
      <c r="M468" s="35">
        <v>311</v>
      </c>
      <c r="N468">
        <f t="shared" si="23"/>
        <v>18</v>
      </c>
      <c r="AD468" t="s">
        <v>2685</v>
      </c>
      <c r="AE468" s="223" t="s">
        <v>2670</v>
      </c>
      <c r="AF468" s="223" t="s">
        <v>2699</v>
      </c>
      <c r="AG468" s="34" t="s">
        <v>534</v>
      </c>
      <c r="AH468" s="265" t="s">
        <v>1688</v>
      </c>
      <c r="AI468" s="219">
        <v>413</v>
      </c>
    </row>
    <row r="469" spans="11:35" x14ac:dyDescent="0.25">
      <c r="K469" s="231" t="s">
        <v>545</v>
      </c>
      <c r="L469" s="237" t="s">
        <v>1779</v>
      </c>
      <c r="M469" s="35">
        <v>424</v>
      </c>
      <c r="N469">
        <f t="shared" si="23"/>
        <v>20</v>
      </c>
      <c r="AD469" t="s">
        <v>2685</v>
      </c>
      <c r="AE469" s="223" t="s">
        <v>2670</v>
      </c>
      <c r="AF469" s="223" t="s">
        <v>2699</v>
      </c>
      <c r="AG469" s="34" t="s">
        <v>1890</v>
      </c>
      <c r="AH469" s="265" t="s">
        <v>1891</v>
      </c>
      <c r="AI469" s="219">
        <v>439</v>
      </c>
    </row>
    <row r="470" spans="11:35" x14ac:dyDescent="0.25">
      <c r="K470" s="231" t="s">
        <v>2498</v>
      </c>
      <c r="L470" s="237" t="s">
        <v>2572</v>
      </c>
      <c r="M470" s="35">
        <v>458</v>
      </c>
      <c r="N470">
        <f t="shared" si="23"/>
        <v>16</v>
      </c>
      <c r="AD470" t="s">
        <v>2685</v>
      </c>
      <c r="AE470" s="223" t="s">
        <v>2670</v>
      </c>
      <c r="AF470" s="223" t="s">
        <v>2699</v>
      </c>
      <c r="AG470" s="34" t="s">
        <v>535</v>
      </c>
      <c r="AH470" s="265" t="s">
        <v>1700</v>
      </c>
      <c r="AI470" s="219">
        <v>414</v>
      </c>
    </row>
    <row r="471" spans="11:35" x14ac:dyDescent="0.25">
      <c r="K471" s="231" t="s">
        <v>2499</v>
      </c>
      <c r="L471" s="237" t="s">
        <v>2573</v>
      </c>
      <c r="M471" s="35">
        <v>490</v>
      </c>
      <c r="N471">
        <f t="shared" si="23"/>
        <v>18</v>
      </c>
      <c r="AD471" t="s">
        <v>2685</v>
      </c>
      <c r="AE471" s="223" t="s">
        <v>2670</v>
      </c>
      <c r="AF471" s="223" t="s">
        <v>2699</v>
      </c>
      <c r="AG471" s="34" t="s">
        <v>523</v>
      </c>
      <c r="AH471" s="265" t="s">
        <v>1507</v>
      </c>
      <c r="AI471" s="219">
        <v>399</v>
      </c>
    </row>
    <row r="472" spans="11:35" x14ac:dyDescent="0.25">
      <c r="K472" s="231" t="s">
        <v>501</v>
      </c>
      <c r="L472" s="237" t="s">
        <v>1780</v>
      </c>
      <c r="M472" s="35">
        <v>377</v>
      </c>
      <c r="N472">
        <f t="shared" si="23"/>
        <v>18</v>
      </c>
      <c r="AD472" t="s">
        <v>2685</v>
      </c>
      <c r="AE472" s="223" t="s">
        <v>2670</v>
      </c>
      <c r="AF472" s="223" t="s">
        <v>2699</v>
      </c>
      <c r="AG472" s="34" t="s">
        <v>2477</v>
      </c>
      <c r="AH472" s="265" t="s">
        <v>2551</v>
      </c>
      <c r="AI472" s="219">
        <v>520</v>
      </c>
    </row>
    <row r="473" spans="11:35" x14ac:dyDescent="0.25">
      <c r="K473" s="231" t="s">
        <v>529</v>
      </c>
      <c r="L473" s="237" t="s">
        <v>1781</v>
      </c>
      <c r="M473" s="35">
        <v>407</v>
      </c>
      <c r="N473">
        <f t="shared" si="23"/>
        <v>21</v>
      </c>
      <c r="AD473" t="s">
        <v>2685</v>
      </c>
      <c r="AE473" s="223" t="s">
        <v>2670</v>
      </c>
      <c r="AF473" s="223" t="s">
        <v>2699</v>
      </c>
      <c r="AG473" s="34" t="s">
        <v>526</v>
      </c>
      <c r="AH473" s="265" t="s">
        <v>1731</v>
      </c>
      <c r="AI473" s="219">
        <v>403</v>
      </c>
    </row>
    <row r="474" spans="11:35" x14ac:dyDescent="0.25">
      <c r="K474" s="231" t="s">
        <v>1923</v>
      </c>
      <c r="L474" s="237" t="s">
        <v>1953</v>
      </c>
      <c r="M474" s="35">
        <v>448</v>
      </c>
      <c r="N474">
        <f t="shared" si="23"/>
        <v>18</v>
      </c>
      <c r="AD474" t="s">
        <v>2685</v>
      </c>
      <c r="AE474" s="223" t="s">
        <v>2670</v>
      </c>
      <c r="AF474" s="223" t="s">
        <v>2699</v>
      </c>
      <c r="AG474" s="262" t="s">
        <v>2493</v>
      </c>
      <c r="AH474" s="265" t="s">
        <v>2567</v>
      </c>
      <c r="AI474" s="219">
        <v>519</v>
      </c>
    </row>
    <row r="475" spans="11:35" x14ac:dyDescent="0.25">
      <c r="K475" s="231" t="s">
        <v>324</v>
      </c>
      <c r="L475" s="237" t="s">
        <v>1782</v>
      </c>
      <c r="M475" s="35">
        <v>180</v>
      </c>
      <c r="N475">
        <f t="shared" si="23"/>
        <v>17</v>
      </c>
      <c r="AD475" t="s">
        <v>2685</v>
      </c>
      <c r="AE475" s="223" t="s">
        <v>2670</v>
      </c>
      <c r="AF475" s="223" t="s">
        <v>2699</v>
      </c>
      <c r="AG475" s="262" t="s">
        <v>2618</v>
      </c>
      <c r="AH475" s="265" t="s">
        <v>2619</v>
      </c>
      <c r="AI475" s="219">
        <v>532</v>
      </c>
    </row>
    <row r="476" spans="11:35" x14ac:dyDescent="0.25">
      <c r="K476" s="231" t="s">
        <v>309</v>
      </c>
      <c r="L476" s="237" t="s">
        <v>1564</v>
      </c>
      <c r="M476" s="36">
        <v>164</v>
      </c>
      <c r="N476">
        <f t="shared" si="23"/>
        <v>17</v>
      </c>
      <c r="AD476" t="s">
        <v>2685</v>
      </c>
      <c r="AE476" s="223" t="s">
        <v>2670</v>
      </c>
      <c r="AF476" s="223" t="s">
        <v>2699</v>
      </c>
      <c r="AG476" s="258" t="s">
        <v>528</v>
      </c>
      <c r="AH476" s="265" t="s">
        <v>1766</v>
      </c>
      <c r="AI476" s="219">
        <v>406</v>
      </c>
    </row>
    <row r="477" spans="11:35" x14ac:dyDescent="0.25">
      <c r="K477" s="231" t="s">
        <v>492</v>
      </c>
      <c r="L477" s="237" t="s">
        <v>1783</v>
      </c>
      <c r="M477" s="35">
        <v>367</v>
      </c>
      <c r="N477">
        <f t="shared" si="23"/>
        <v>24</v>
      </c>
      <c r="AD477" t="s">
        <v>2685</v>
      </c>
      <c r="AE477" s="223" t="s">
        <v>2670</v>
      </c>
      <c r="AF477" s="223" t="s">
        <v>2699</v>
      </c>
      <c r="AG477" s="258" t="s">
        <v>2624</v>
      </c>
      <c r="AH477" s="265" t="s">
        <v>2625</v>
      </c>
      <c r="AI477" s="219">
        <v>533</v>
      </c>
    </row>
    <row r="478" spans="11:35" x14ac:dyDescent="0.25">
      <c r="K478" s="231" t="s">
        <v>2626</v>
      </c>
      <c r="L478" s="237" t="s">
        <v>2627</v>
      </c>
      <c r="M478" s="35">
        <v>368</v>
      </c>
      <c r="N478">
        <f t="shared" si="23"/>
        <v>23</v>
      </c>
      <c r="AD478" t="s">
        <v>2686</v>
      </c>
      <c r="AE478" s="223" t="s">
        <v>2671</v>
      </c>
      <c r="AF478" s="223" t="s">
        <v>2700</v>
      </c>
      <c r="AG478" s="34" t="s">
        <v>2937</v>
      </c>
      <c r="AH478" s="270" t="s">
        <v>2900</v>
      </c>
      <c r="AI478" s="219">
        <v>560</v>
      </c>
    </row>
    <row r="479" spans="11:35" x14ac:dyDescent="0.25">
      <c r="K479" s="231" t="s">
        <v>340</v>
      </c>
      <c r="L479" s="237" t="s">
        <v>1784</v>
      </c>
      <c r="M479" s="35">
        <v>197</v>
      </c>
      <c r="N479">
        <f t="shared" si="23"/>
        <v>18</v>
      </c>
      <c r="AD479" t="s">
        <v>2686</v>
      </c>
      <c r="AE479" s="223" t="s">
        <v>2671</v>
      </c>
      <c r="AF479" s="223" t="s">
        <v>2700</v>
      </c>
      <c r="AG479" s="34" t="s">
        <v>2448</v>
      </c>
      <c r="AH479" s="268" t="s">
        <v>2522</v>
      </c>
      <c r="AI479" s="219">
        <v>294</v>
      </c>
    </row>
    <row r="480" spans="11:35" x14ac:dyDescent="0.25">
      <c r="K480" s="231" t="s">
        <v>218</v>
      </c>
      <c r="L480" s="237" t="s">
        <v>1785</v>
      </c>
      <c r="M480" s="35">
        <v>63</v>
      </c>
      <c r="N480">
        <f t="shared" si="23"/>
        <v>16</v>
      </c>
      <c r="AD480" t="s">
        <v>2686</v>
      </c>
      <c r="AE480" s="223" t="s">
        <v>2671</v>
      </c>
      <c r="AF480" s="223" t="s">
        <v>2700</v>
      </c>
      <c r="AG480" s="34" t="s">
        <v>437</v>
      </c>
      <c r="AH480" s="265" t="s">
        <v>1671</v>
      </c>
      <c r="AI480" s="219">
        <v>308</v>
      </c>
    </row>
    <row r="481" spans="11:35" x14ac:dyDescent="0.25">
      <c r="K481" s="231" t="s">
        <v>291</v>
      </c>
      <c r="L481" s="237" t="s">
        <v>1565</v>
      </c>
      <c r="M481" s="35">
        <v>145</v>
      </c>
      <c r="N481">
        <f t="shared" si="23"/>
        <v>22</v>
      </c>
      <c r="AD481" t="s">
        <v>2686</v>
      </c>
      <c r="AE481" s="223" t="s">
        <v>2670</v>
      </c>
      <c r="AF481" s="223" t="s">
        <v>2701</v>
      </c>
      <c r="AG481" s="34" t="s">
        <v>2429</v>
      </c>
      <c r="AH481" s="268" t="s">
        <v>2503</v>
      </c>
      <c r="AI481" s="219">
        <v>498</v>
      </c>
    </row>
    <row r="482" spans="11:35" x14ac:dyDescent="0.25">
      <c r="K482" s="231" t="s">
        <v>303</v>
      </c>
      <c r="L482" s="237" t="s">
        <v>1786</v>
      </c>
      <c r="M482" s="35">
        <v>158</v>
      </c>
      <c r="N482">
        <f t="shared" si="23"/>
        <v>20</v>
      </c>
      <c r="AD482" t="s">
        <v>2686</v>
      </c>
      <c r="AE482" s="223" t="s">
        <v>2670</v>
      </c>
      <c r="AF482" s="223" t="s">
        <v>2701</v>
      </c>
      <c r="AG482" s="34" t="s">
        <v>436</v>
      </c>
      <c r="AH482" s="265" t="s">
        <v>1598</v>
      </c>
      <c r="AI482" s="219">
        <v>307</v>
      </c>
    </row>
    <row r="483" spans="11:35" x14ac:dyDescent="0.25">
      <c r="K483" s="231" t="s">
        <v>277</v>
      </c>
      <c r="L483" s="237" t="s">
        <v>1566</v>
      </c>
      <c r="M483" s="35">
        <v>129</v>
      </c>
      <c r="N483">
        <f t="shared" si="23"/>
        <v>24</v>
      </c>
      <c r="AD483" t="s">
        <v>2686</v>
      </c>
      <c r="AE483" s="223" t="s">
        <v>2670</v>
      </c>
      <c r="AF483" s="223" t="s">
        <v>2701</v>
      </c>
      <c r="AG483" s="34" t="s">
        <v>2938</v>
      </c>
      <c r="AH483" s="270" t="s">
        <v>2901</v>
      </c>
      <c r="AI483" s="219">
        <v>561</v>
      </c>
    </row>
    <row r="484" spans="11:35" x14ac:dyDescent="0.25">
      <c r="K484" s="231" t="s">
        <v>469</v>
      </c>
      <c r="L484" s="237" t="s">
        <v>1787</v>
      </c>
      <c r="M484" s="35">
        <v>344</v>
      </c>
      <c r="N484">
        <f t="shared" si="23"/>
        <v>21</v>
      </c>
      <c r="AD484" t="s">
        <v>2686</v>
      </c>
      <c r="AE484" s="223" t="s">
        <v>2670</v>
      </c>
      <c r="AF484" s="223" t="s">
        <v>2701</v>
      </c>
      <c r="AG484" s="34" t="s">
        <v>2942</v>
      </c>
      <c r="AH484" s="270" t="s">
        <v>2905</v>
      </c>
      <c r="AI484" s="219">
        <v>565</v>
      </c>
    </row>
    <row r="485" spans="11:35" x14ac:dyDescent="0.25">
      <c r="K485" s="231" t="s">
        <v>278</v>
      </c>
      <c r="L485" s="237" t="s">
        <v>1788</v>
      </c>
      <c r="M485" s="35">
        <v>130</v>
      </c>
      <c r="N485">
        <f t="shared" si="23"/>
        <v>21</v>
      </c>
      <c r="AD485" t="s">
        <v>2686</v>
      </c>
      <c r="AE485" s="223" t="s">
        <v>2670</v>
      </c>
      <c r="AF485" s="223" t="s">
        <v>2701</v>
      </c>
      <c r="AG485" s="34" t="s">
        <v>2464</v>
      </c>
      <c r="AH485" s="265" t="s">
        <v>2538</v>
      </c>
      <c r="AI485" s="219">
        <v>495</v>
      </c>
    </row>
    <row r="486" spans="11:35" x14ac:dyDescent="0.25">
      <c r="K486" s="231" t="s">
        <v>292</v>
      </c>
      <c r="L486" s="237" t="s">
        <v>1567</v>
      </c>
      <c r="M486" s="35">
        <v>146</v>
      </c>
      <c r="N486">
        <f t="shared" si="23"/>
        <v>18</v>
      </c>
      <c r="AD486" t="s">
        <v>2686</v>
      </c>
      <c r="AE486" s="223" t="s">
        <v>2670</v>
      </c>
      <c r="AF486" s="223" t="s">
        <v>2701</v>
      </c>
      <c r="AG486" s="34" t="s">
        <v>2470</v>
      </c>
      <c r="AH486" s="268" t="s">
        <v>2544</v>
      </c>
      <c r="AI486" s="219">
        <v>496</v>
      </c>
    </row>
    <row r="487" spans="11:35" x14ac:dyDescent="0.25">
      <c r="K487" s="231" t="s">
        <v>498</v>
      </c>
      <c r="L487" s="237" t="s">
        <v>1789</v>
      </c>
      <c r="M487" s="35">
        <v>374</v>
      </c>
      <c r="N487">
        <f t="shared" si="23"/>
        <v>23</v>
      </c>
      <c r="AD487" t="s">
        <v>2686</v>
      </c>
      <c r="AE487" s="223" t="s">
        <v>2670</v>
      </c>
      <c r="AF487" s="223" t="s">
        <v>2701</v>
      </c>
      <c r="AG487" s="34" t="s">
        <v>2614</v>
      </c>
      <c r="AH487" s="265" t="s">
        <v>2615</v>
      </c>
      <c r="AI487" s="219">
        <v>529</v>
      </c>
    </row>
    <row r="488" spans="11:35" x14ac:dyDescent="0.25">
      <c r="K488" s="231" t="s">
        <v>2500</v>
      </c>
      <c r="L488" s="237" t="s">
        <v>2574</v>
      </c>
      <c r="M488" s="35">
        <v>468</v>
      </c>
      <c r="N488">
        <f t="shared" si="23"/>
        <v>22</v>
      </c>
      <c r="AD488" t="s">
        <v>2686</v>
      </c>
      <c r="AE488" s="223" t="s">
        <v>2670</v>
      </c>
      <c r="AF488" s="223" t="s">
        <v>2701</v>
      </c>
      <c r="AG488" s="34" t="s">
        <v>2489</v>
      </c>
      <c r="AH488" s="265" t="s">
        <v>2563</v>
      </c>
      <c r="AI488" s="219">
        <v>499</v>
      </c>
    </row>
    <row r="489" spans="11:35" x14ac:dyDescent="0.25">
      <c r="K489" s="231" t="s">
        <v>447</v>
      </c>
      <c r="L489" s="231" t="s">
        <v>1790</v>
      </c>
      <c r="M489">
        <v>318</v>
      </c>
      <c r="N489">
        <f t="shared" si="23"/>
        <v>19</v>
      </c>
      <c r="AD489" t="s">
        <v>2686</v>
      </c>
      <c r="AE489" s="223" t="s">
        <v>2670</v>
      </c>
      <c r="AF489" s="223" t="s">
        <v>2701</v>
      </c>
      <c r="AG489" s="34" t="s">
        <v>434</v>
      </c>
      <c r="AH489" s="265" t="s">
        <v>1546</v>
      </c>
      <c r="AI489" s="219">
        <v>305</v>
      </c>
    </row>
    <row r="490" spans="11:35" x14ac:dyDescent="0.25">
      <c r="K490" s="231" t="s">
        <v>493</v>
      </c>
      <c r="L490" s="231" t="s">
        <v>1568</v>
      </c>
      <c r="M490">
        <v>369</v>
      </c>
      <c r="N490">
        <f t="shared" si="23"/>
        <v>19</v>
      </c>
      <c r="AD490" t="s">
        <v>2686</v>
      </c>
      <c r="AE490" s="223" t="s">
        <v>2670</v>
      </c>
      <c r="AF490" s="223" t="s">
        <v>2701</v>
      </c>
      <c r="AG490" s="34" t="s">
        <v>2939</v>
      </c>
      <c r="AH490" s="80" t="s">
        <v>2902</v>
      </c>
      <c r="AI490" s="219">
        <v>562</v>
      </c>
    </row>
    <row r="491" spans="11:35" x14ac:dyDescent="0.25">
      <c r="K491" s="231" t="s">
        <v>160</v>
      </c>
      <c r="L491" s="231" t="s">
        <v>1791</v>
      </c>
      <c r="M491">
        <v>1</v>
      </c>
      <c r="N491">
        <f t="shared" si="23"/>
        <v>22</v>
      </c>
      <c r="AD491" t="s">
        <v>2686</v>
      </c>
      <c r="AE491" s="223" t="s">
        <v>2670</v>
      </c>
      <c r="AF491" s="223" t="s">
        <v>2701</v>
      </c>
      <c r="AG491" s="262" t="s">
        <v>2495</v>
      </c>
      <c r="AH491" s="258" t="s">
        <v>2569</v>
      </c>
      <c r="AI491" s="219">
        <v>500</v>
      </c>
    </row>
    <row r="492" spans="11:35" x14ac:dyDescent="0.25">
      <c r="K492" s="231" t="s">
        <v>323</v>
      </c>
      <c r="L492" s="231" t="s">
        <v>1569</v>
      </c>
      <c r="M492">
        <v>179</v>
      </c>
      <c r="N492">
        <f t="shared" si="23"/>
        <v>20</v>
      </c>
      <c r="AD492" t="s">
        <v>2686</v>
      </c>
      <c r="AE492" s="223" t="s">
        <v>2670</v>
      </c>
      <c r="AF492" s="223" t="s">
        <v>2701</v>
      </c>
      <c r="AG492" s="258" t="s">
        <v>2496</v>
      </c>
      <c r="AH492" s="258" t="s">
        <v>2570</v>
      </c>
      <c r="AI492" s="219">
        <v>497</v>
      </c>
    </row>
    <row r="493" spans="11:35" x14ac:dyDescent="0.25">
      <c r="K493" s="231" t="s">
        <v>385</v>
      </c>
      <c r="L493" s="231" t="s">
        <v>1792</v>
      </c>
      <c r="M493">
        <v>247</v>
      </c>
      <c r="N493">
        <f t="shared" si="23"/>
        <v>16</v>
      </c>
      <c r="AD493" t="s">
        <v>2687</v>
      </c>
      <c r="AE493" s="223" t="s">
        <v>2671</v>
      </c>
      <c r="AF493" s="223" t="s">
        <v>2702</v>
      </c>
      <c r="AG493" s="34" t="s">
        <v>2442</v>
      </c>
      <c r="AH493" s="258" t="s">
        <v>2516</v>
      </c>
      <c r="AI493" s="219">
        <v>511</v>
      </c>
    </row>
    <row r="494" spans="11:35" x14ac:dyDescent="0.25">
      <c r="K494" s="231" t="s">
        <v>219</v>
      </c>
      <c r="L494" s="231" t="s">
        <v>1570</v>
      </c>
      <c r="M494">
        <v>64</v>
      </c>
      <c r="N494">
        <f t="shared" si="23"/>
        <v>21</v>
      </c>
      <c r="AD494" t="s">
        <v>2687</v>
      </c>
      <c r="AE494" s="223" t="s">
        <v>2670</v>
      </c>
      <c r="AF494" s="223" t="s">
        <v>2703</v>
      </c>
      <c r="AG494" s="34" t="s">
        <v>2428</v>
      </c>
      <c r="AH494" s="268" t="s">
        <v>2502</v>
      </c>
      <c r="AI494" s="219">
        <v>510</v>
      </c>
    </row>
    <row r="495" spans="11:35" x14ac:dyDescent="0.25">
      <c r="K495" s="231" t="s">
        <v>304</v>
      </c>
      <c r="L495" s="231" t="s">
        <v>1571</v>
      </c>
      <c r="M495">
        <v>159</v>
      </c>
      <c r="N495">
        <f t="shared" si="23"/>
        <v>19</v>
      </c>
      <c r="AD495" t="s">
        <v>2687</v>
      </c>
      <c r="AE495" s="223" t="s">
        <v>2670</v>
      </c>
      <c r="AF495" s="223" t="s">
        <v>2703</v>
      </c>
      <c r="AG495" s="34" t="s">
        <v>547</v>
      </c>
      <c r="AH495" s="258" t="s">
        <v>1960</v>
      </c>
      <c r="AI495" s="219">
        <v>455</v>
      </c>
    </row>
    <row r="496" spans="11:35" x14ac:dyDescent="0.25">
      <c r="K496" s="231" t="s">
        <v>503</v>
      </c>
      <c r="L496" s="231" t="s">
        <v>1572</v>
      </c>
      <c r="M496">
        <v>379</v>
      </c>
      <c r="N496">
        <f t="shared" si="23"/>
        <v>17</v>
      </c>
      <c r="AD496" t="s">
        <v>2687</v>
      </c>
      <c r="AE496" s="223" t="s">
        <v>2670</v>
      </c>
      <c r="AF496" s="223" t="s">
        <v>2703</v>
      </c>
      <c r="AG496" s="34" t="s">
        <v>2943</v>
      </c>
      <c r="AH496" s="80" t="s">
        <v>2906</v>
      </c>
      <c r="AI496" s="219">
        <v>566</v>
      </c>
    </row>
    <row r="497" spans="11:35" x14ac:dyDescent="0.25">
      <c r="K497" s="231" t="s">
        <v>220</v>
      </c>
      <c r="L497" s="231" t="s">
        <v>1793</v>
      </c>
      <c r="M497">
        <v>65</v>
      </c>
      <c r="N497">
        <f t="shared" si="23"/>
        <v>18</v>
      </c>
      <c r="AD497" t="s">
        <v>2687</v>
      </c>
      <c r="AE497" s="223" t="s">
        <v>2670</v>
      </c>
      <c r="AF497" s="223" t="s">
        <v>2703</v>
      </c>
      <c r="AG497" s="34" t="s">
        <v>2944</v>
      </c>
      <c r="AH497" s="80" t="s">
        <v>2907</v>
      </c>
      <c r="AI497" s="219">
        <v>567</v>
      </c>
    </row>
    <row r="498" spans="11:35" x14ac:dyDescent="0.25">
      <c r="K498" s="231" t="s">
        <v>191</v>
      </c>
      <c r="L498" s="231" t="s">
        <v>1573</v>
      </c>
      <c r="M498">
        <v>34</v>
      </c>
      <c r="N498">
        <f t="shared" si="23"/>
        <v>18</v>
      </c>
      <c r="AD498" t="s">
        <v>2687</v>
      </c>
      <c r="AE498" s="223" t="s">
        <v>2670</v>
      </c>
      <c r="AF498" s="223" t="s">
        <v>2703</v>
      </c>
      <c r="AG498" s="34" t="s">
        <v>2945</v>
      </c>
      <c r="AH498" s="80" t="s">
        <v>2908</v>
      </c>
      <c r="AI498" s="219">
        <v>568</v>
      </c>
    </row>
    <row r="499" spans="11:35" x14ac:dyDescent="0.25">
      <c r="K499" s="231" t="s">
        <v>161</v>
      </c>
      <c r="L499" s="231" t="s">
        <v>1794</v>
      </c>
      <c r="M499">
        <v>2</v>
      </c>
      <c r="N499">
        <f t="shared" si="23"/>
        <v>20</v>
      </c>
      <c r="AD499" t="s">
        <v>2687</v>
      </c>
      <c r="AE499" s="223" t="s">
        <v>2670</v>
      </c>
      <c r="AF499" s="223" t="s">
        <v>2703</v>
      </c>
      <c r="AG499" s="34" t="s">
        <v>2610</v>
      </c>
      <c r="AH499" s="258" t="s">
        <v>2611</v>
      </c>
      <c r="AI499" s="219">
        <v>531</v>
      </c>
    </row>
    <row r="500" spans="11:35" x14ac:dyDescent="0.25">
      <c r="K500" s="231" t="s">
        <v>370</v>
      </c>
      <c r="L500" s="231" t="s">
        <v>1795</v>
      </c>
      <c r="M500">
        <v>231</v>
      </c>
      <c r="N500">
        <f t="shared" si="23"/>
        <v>19</v>
      </c>
      <c r="AD500" t="s">
        <v>2687</v>
      </c>
      <c r="AE500" s="223" t="s">
        <v>2670</v>
      </c>
      <c r="AF500" s="223" t="s">
        <v>2703</v>
      </c>
      <c r="AG500" s="34" t="s">
        <v>2471</v>
      </c>
      <c r="AH500" s="258" t="s">
        <v>2545</v>
      </c>
      <c r="AI500" s="219">
        <v>513</v>
      </c>
    </row>
    <row r="501" spans="11:35" x14ac:dyDescent="0.25">
      <c r="K501" s="231" t="s">
        <v>426</v>
      </c>
      <c r="L501" s="231" t="s">
        <v>1796</v>
      </c>
      <c r="M501">
        <v>293</v>
      </c>
      <c r="N501">
        <f t="shared" si="23"/>
        <v>22</v>
      </c>
      <c r="AD501" t="s">
        <v>2687</v>
      </c>
      <c r="AE501" s="223" t="s">
        <v>2670</v>
      </c>
      <c r="AF501" s="223" t="s">
        <v>2703</v>
      </c>
      <c r="AG501" s="34" t="s">
        <v>2472</v>
      </c>
      <c r="AH501" s="258" t="s">
        <v>2546</v>
      </c>
      <c r="AI501" s="219">
        <v>328</v>
      </c>
    </row>
    <row r="502" spans="11:35" x14ac:dyDescent="0.25">
      <c r="K502" s="234" t="s">
        <v>536</v>
      </c>
      <c r="L502" s="237" t="s">
        <v>1797</v>
      </c>
      <c r="M502" s="35">
        <v>415</v>
      </c>
      <c r="N502">
        <f>LEN(L502)</f>
        <v>18</v>
      </c>
      <c r="AD502" t="s">
        <v>2687</v>
      </c>
      <c r="AE502" s="223" t="s">
        <v>2670</v>
      </c>
      <c r="AF502" s="223" t="s">
        <v>2703</v>
      </c>
      <c r="AG502" s="34" t="s">
        <v>496</v>
      </c>
      <c r="AH502" s="265" t="s">
        <v>1714</v>
      </c>
      <c r="AI502" s="219">
        <v>372</v>
      </c>
    </row>
    <row r="503" spans="11:35" x14ac:dyDescent="0.25">
      <c r="K503" s="231" t="s">
        <v>2873</v>
      </c>
      <c r="L503" t="s">
        <v>2874</v>
      </c>
      <c r="M503">
        <v>534</v>
      </c>
      <c r="N503">
        <f>LEN(L503)</f>
        <v>18</v>
      </c>
      <c r="AD503" t="s">
        <v>2687</v>
      </c>
      <c r="AE503" s="223" t="s">
        <v>2670</v>
      </c>
      <c r="AF503" s="223" t="s">
        <v>2703</v>
      </c>
      <c r="AG503" s="34" t="s">
        <v>2485</v>
      </c>
      <c r="AH503" s="268" t="s">
        <v>2559</v>
      </c>
      <c r="AI503" s="219">
        <v>509</v>
      </c>
    </row>
    <row r="504" spans="11:35" x14ac:dyDescent="0.25">
      <c r="K504" s="34" t="s">
        <v>2912</v>
      </c>
      <c r="L504" s="12" t="s">
        <v>2875</v>
      </c>
      <c r="M504" s="35">
        <v>535</v>
      </c>
      <c r="N504">
        <f t="shared" ref="N504:N542" si="24">LEN(L504)</f>
        <v>20</v>
      </c>
      <c r="AD504" t="s">
        <v>2687</v>
      </c>
      <c r="AE504" s="223" t="s">
        <v>2670</v>
      </c>
      <c r="AF504" s="223" t="s">
        <v>2703</v>
      </c>
      <c r="AG504" s="34" t="s">
        <v>485</v>
      </c>
      <c r="AH504" s="257" t="s">
        <v>1746</v>
      </c>
      <c r="AI504" s="219">
        <v>360</v>
      </c>
    </row>
    <row r="505" spans="11:35" x14ac:dyDescent="0.25">
      <c r="K505" s="34" t="s">
        <v>2913</v>
      </c>
      <c r="L505" s="12" t="s">
        <v>2876</v>
      </c>
      <c r="M505" s="35">
        <v>536</v>
      </c>
      <c r="N505">
        <f t="shared" si="24"/>
        <v>20</v>
      </c>
      <c r="AD505" t="s">
        <v>2687</v>
      </c>
      <c r="AE505" s="223" t="s">
        <v>2670</v>
      </c>
      <c r="AF505" s="223" t="s">
        <v>2703</v>
      </c>
      <c r="AG505" s="262" t="s">
        <v>487</v>
      </c>
      <c r="AH505" s="259" t="s">
        <v>1555</v>
      </c>
      <c r="AI505" s="219">
        <v>362</v>
      </c>
    </row>
    <row r="506" spans="11:35" x14ac:dyDescent="0.25">
      <c r="K506" s="34" t="s">
        <v>2914</v>
      </c>
      <c r="L506" s="12" t="s">
        <v>2877</v>
      </c>
      <c r="M506" s="35">
        <v>537</v>
      </c>
      <c r="N506">
        <f t="shared" si="24"/>
        <v>24</v>
      </c>
      <c r="AD506" t="s">
        <v>2687</v>
      </c>
      <c r="AE506" s="223" t="s">
        <v>2670</v>
      </c>
      <c r="AF506" s="223" t="s">
        <v>2703</v>
      </c>
      <c r="AG506" s="258" t="s">
        <v>489</v>
      </c>
      <c r="AH506" s="257" t="s">
        <v>1768</v>
      </c>
      <c r="AI506" s="219">
        <v>364</v>
      </c>
    </row>
    <row r="507" spans="11:35" x14ac:dyDescent="0.25">
      <c r="K507" s="34" t="s">
        <v>2915</v>
      </c>
      <c r="L507" s="12" t="s">
        <v>2878</v>
      </c>
      <c r="M507" s="35">
        <v>538</v>
      </c>
      <c r="N507">
        <f t="shared" si="24"/>
        <v>24</v>
      </c>
      <c r="AD507" t="s">
        <v>2687</v>
      </c>
      <c r="AE507" s="223" t="s">
        <v>2670</v>
      </c>
      <c r="AF507" s="223" t="s">
        <v>2703</v>
      </c>
      <c r="AG507" s="258" t="s">
        <v>492</v>
      </c>
      <c r="AH507" s="257" t="s">
        <v>1783</v>
      </c>
      <c r="AI507" s="219">
        <v>367</v>
      </c>
    </row>
    <row r="508" spans="11:35" x14ac:dyDescent="0.25">
      <c r="K508" s="34" t="s">
        <v>2916</v>
      </c>
      <c r="L508" s="12" t="s">
        <v>2879</v>
      </c>
      <c r="M508" s="35">
        <v>539</v>
      </c>
      <c r="N508">
        <f t="shared" si="24"/>
        <v>21</v>
      </c>
      <c r="AD508" t="s">
        <v>2687</v>
      </c>
      <c r="AE508" s="223" t="s">
        <v>2670</v>
      </c>
      <c r="AF508" s="223" t="s">
        <v>2703</v>
      </c>
      <c r="AG508" s="258" t="s">
        <v>2626</v>
      </c>
      <c r="AH508" s="257" t="s">
        <v>2627</v>
      </c>
      <c r="AI508" s="219">
        <v>368</v>
      </c>
    </row>
    <row r="509" spans="11:35" x14ac:dyDescent="0.25">
      <c r="K509" s="34" t="s">
        <v>2917</v>
      </c>
      <c r="L509" s="12" t="s">
        <v>2880</v>
      </c>
      <c r="M509" s="35">
        <v>540</v>
      </c>
      <c r="N509">
        <f t="shared" si="24"/>
        <v>17</v>
      </c>
      <c r="AD509" t="s">
        <v>2687</v>
      </c>
      <c r="AE509" s="223" t="s">
        <v>2670</v>
      </c>
      <c r="AF509" s="223" t="s">
        <v>2703</v>
      </c>
      <c r="AG509" s="265" t="s">
        <v>493</v>
      </c>
      <c r="AH509" s="257" t="s">
        <v>1568</v>
      </c>
      <c r="AI509" s="263">
        <v>369</v>
      </c>
    </row>
    <row r="510" spans="11:35" x14ac:dyDescent="0.25">
      <c r="K510" s="34" t="s">
        <v>2918</v>
      </c>
      <c r="L510" s="12" t="s">
        <v>2881</v>
      </c>
      <c r="M510" s="35">
        <v>541</v>
      </c>
      <c r="N510">
        <f t="shared" si="24"/>
        <v>23</v>
      </c>
      <c r="AD510" t="s">
        <v>2687</v>
      </c>
      <c r="AE510" s="223" t="s">
        <v>2670</v>
      </c>
      <c r="AF510" s="223" t="s">
        <v>2701</v>
      </c>
      <c r="AG510" s="224" t="s">
        <v>3032</v>
      </c>
      <c r="AH510" s="247" t="s">
        <v>3033</v>
      </c>
      <c r="AI510" s="35">
        <v>574</v>
      </c>
    </row>
    <row r="511" spans="11:35" x14ac:dyDescent="0.25">
      <c r="K511" s="34" t="s">
        <v>2919</v>
      </c>
      <c r="L511" s="12" t="s">
        <v>2882</v>
      </c>
      <c r="M511" s="35">
        <v>542</v>
      </c>
      <c r="N511">
        <f t="shared" si="24"/>
        <v>17</v>
      </c>
      <c r="AD511" t="s">
        <v>2682</v>
      </c>
      <c r="AE511" s="223" t="s">
        <v>2672</v>
      </c>
      <c r="AF511" s="223" t="s">
        <v>2691</v>
      </c>
      <c r="AG511" t="s">
        <v>3034</v>
      </c>
      <c r="AH511" t="s">
        <v>3035</v>
      </c>
      <c r="AI511" s="35">
        <v>575</v>
      </c>
    </row>
    <row r="512" spans="11:35" x14ac:dyDescent="0.25">
      <c r="K512" s="34" t="s">
        <v>2920</v>
      </c>
      <c r="L512" s="12" t="s">
        <v>2883</v>
      </c>
      <c r="M512" s="35">
        <v>543</v>
      </c>
      <c r="N512">
        <f t="shared" si="24"/>
        <v>16</v>
      </c>
      <c r="AD512" t="s">
        <v>2687</v>
      </c>
      <c r="AE512" s="223" t="s">
        <v>2670</v>
      </c>
      <c r="AF512" s="223" t="s">
        <v>2703</v>
      </c>
      <c r="AG512" s="219" t="s">
        <v>2471</v>
      </c>
      <c r="AH512" s="287" t="s">
        <v>3039</v>
      </c>
      <c r="AI512" s="228">
        <v>576</v>
      </c>
    </row>
    <row r="513" spans="11:35" x14ac:dyDescent="0.25">
      <c r="K513" s="34" t="s">
        <v>2921</v>
      </c>
      <c r="L513" s="12" t="s">
        <v>2884</v>
      </c>
      <c r="M513" s="35">
        <v>544</v>
      </c>
      <c r="N513">
        <f t="shared" si="24"/>
        <v>21</v>
      </c>
      <c r="AD513" t="s">
        <v>2687</v>
      </c>
      <c r="AE513" s="223" t="s">
        <v>2670</v>
      </c>
      <c r="AF513" s="223" t="s">
        <v>2703</v>
      </c>
      <c r="AG513" s="219" t="s">
        <v>3037</v>
      </c>
      <c r="AH513" s="287" t="s">
        <v>3040</v>
      </c>
      <c r="AI513" s="228">
        <v>577</v>
      </c>
    </row>
    <row r="514" spans="11:35" x14ac:dyDescent="0.25">
      <c r="K514" s="34" t="s">
        <v>2922</v>
      </c>
      <c r="L514" s="12" t="s">
        <v>2885</v>
      </c>
      <c r="M514" s="35">
        <v>545</v>
      </c>
      <c r="N514">
        <f t="shared" si="24"/>
        <v>17</v>
      </c>
      <c r="AD514" t="s">
        <v>2687</v>
      </c>
      <c r="AE514" s="223" t="s">
        <v>2670</v>
      </c>
      <c r="AF514" s="223" t="s">
        <v>2703</v>
      </c>
      <c r="AG514" s="80" t="s">
        <v>3038</v>
      </c>
      <c r="AH514" s="287" t="s">
        <v>3041</v>
      </c>
      <c r="AI514" s="228">
        <v>578</v>
      </c>
    </row>
    <row r="515" spans="11:35" x14ac:dyDescent="0.25">
      <c r="K515" s="34" t="s">
        <v>2923</v>
      </c>
      <c r="L515" s="12" t="s">
        <v>2886</v>
      </c>
      <c r="M515" s="35">
        <v>546</v>
      </c>
      <c r="N515">
        <f t="shared" si="24"/>
        <v>21</v>
      </c>
      <c r="AD515" t="s">
        <v>2688</v>
      </c>
      <c r="AE515" s="223" t="s">
        <v>2670</v>
      </c>
      <c r="AF515" s="223" t="s">
        <v>2704</v>
      </c>
      <c r="AG515" s="34" t="s">
        <v>221</v>
      </c>
      <c r="AH515" s="257" t="s">
        <v>1595</v>
      </c>
      <c r="AI515" s="219">
        <v>66</v>
      </c>
    </row>
    <row r="516" spans="11:35" x14ac:dyDescent="0.25">
      <c r="K516" s="34" t="s">
        <v>2924</v>
      </c>
      <c r="L516" s="12" t="s">
        <v>2887</v>
      </c>
      <c r="M516" s="35">
        <v>547</v>
      </c>
      <c r="N516">
        <f t="shared" si="24"/>
        <v>21</v>
      </c>
      <c r="AD516" t="s">
        <v>2688</v>
      </c>
      <c r="AE516" s="223" t="s">
        <v>2670</v>
      </c>
      <c r="AF516" s="223" t="s">
        <v>2704</v>
      </c>
      <c r="AG516" s="34" t="s">
        <v>2438</v>
      </c>
      <c r="AH516" s="257" t="s">
        <v>2512</v>
      </c>
      <c r="AI516" s="219">
        <v>459</v>
      </c>
    </row>
    <row r="517" spans="11:35" x14ac:dyDescent="0.25">
      <c r="K517" s="34" t="s">
        <v>2925</v>
      </c>
      <c r="L517" s="12" t="s">
        <v>2888</v>
      </c>
      <c r="M517" s="35">
        <v>548</v>
      </c>
      <c r="N517">
        <f t="shared" si="24"/>
        <v>21</v>
      </c>
      <c r="AD517" t="s">
        <v>2688</v>
      </c>
      <c r="AE517" s="223" t="s">
        <v>2670</v>
      </c>
      <c r="AF517" s="223" t="s">
        <v>2704</v>
      </c>
      <c r="AG517" s="34" t="s">
        <v>222</v>
      </c>
      <c r="AH517" s="259" t="s">
        <v>1612</v>
      </c>
      <c r="AI517" s="219">
        <v>67</v>
      </c>
    </row>
    <row r="518" spans="11:35" x14ac:dyDescent="0.25">
      <c r="K518" s="34" t="s">
        <v>2926</v>
      </c>
      <c r="L518" s="12" t="s">
        <v>2889</v>
      </c>
      <c r="M518" s="35">
        <v>549</v>
      </c>
      <c r="N518">
        <f t="shared" si="24"/>
        <v>21</v>
      </c>
      <c r="AD518" t="s">
        <v>2688</v>
      </c>
      <c r="AE518" s="223" t="s">
        <v>2670</v>
      </c>
      <c r="AF518" s="223" t="s">
        <v>2704</v>
      </c>
      <c r="AG518" s="34" t="s">
        <v>223</v>
      </c>
      <c r="AH518" s="257" t="s">
        <v>1614</v>
      </c>
      <c r="AI518" s="219">
        <v>68</v>
      </c>
    </row>
    <row r="519" spans="11:35" x14ac:dyDescent="0.25">
      <c r="K519" s="34" t="s">
        <v>2927</v>
      </c>
      <c r="L519" s="12" t="s">
        <v>2890</v>
      </c>
      <c r="M519" s="35">
        <v>550</v>
      </c>
      <c r="N519">
        <f t="shared" si="24"/>
        <v>19</v>
      </c>
      <c r="AD519" t="s">
        <v>2688</v>
      </c>
      <c r="AE519" s="223" t="s">
        <v>2670</v>
      </c>
      <c r="AF519" s="223" t="s">
        <v>2704</v>
      </c>
      <c r="AG519" s="34" t="s">
        <v>2443</v>
      </c>
      <c r="AH519" s="257" t="s">
        <v>2517</v>
      </c>
      <c r="AI519" s="219">
        <v>462</v>
      </c>
    </row>
    <row r="520" spans="11:35" x14ac:dyDescent="0.25">
      <c r="K520" s="34" t="s">
        <v>2928</v>
      </c>
      <c r="L520" s="12" t="s">
        <v>2891</v>
      </c>
      <c r="M520" s="35">
        <v>551</v>
      </c>
      <c r="N520">
        <f t="shared" si="24"/>
        <v>21</v>
      </c>
      <c r="AD520" t="s">
        <v>2688</v>
      </c>
      <c r="AE520" s="223" t="s">
        <v>2670</v>
      </c>
      <c r="AF520" s="223" t="s">
        <v>2704</v>
      </c>
      <c r="AG520" s="34" t="s">
        <v>225</v>
      </c>
      <c r="AH520" s="257" t="s">
        <v>1476</v>
      </c>
      <c r="AI520" s="219">
        <v>70</v>
      </c>
    </row>
    <row r="521" spans="11:35" x14ac:dyDescent="0.25">
      <c r="K521" s="34" t="s">
        <v>2929</v>
      </c>
      <c r="L521" s="12" t="s">
        <v>2892</v>
      </c>
      <c r="M521" s="35">
        <v>552</v>
      </c>
      <c r="N521">
        <f t="shared" si="24"/>
        <v>22</v>
      </c>
      <c r="AD521" t="s">
        <v>2688</v>
      </c>
      <c r="AE521" s="223" t="s">
        <v>2670</v>
      </c>
      <c r="AF521" s="223" t="s">
        <v>2704</v>
      </c>
      <c r="AG521" s="34" t="s">
        <v>2461</v>
      </c>
      <c r="AH521" s="257" t="s">
        <v>2535</v>
      </c>
      <c r="AI521" s="219">
        <v>460</v>
      </c>
    </row>
    <row r="522" spans="11:35" x14ac:dyDescent="0.25">
      <c r="K522" s="34" t="s">
        <v>2930</v>
      </c>
      <c r="L522" s="12" t="s">
        <v>2893</v>
      </c>
      <c r="M522" s="35">
        <v>553</v>
      </c>
      <c r="N522">
        <f t="shared" si="24"/>
        <v>22</v>
      </c>
      <c r="AD522" t="s">
        <v>2688</v>
      </c>
      <c r="AE522" s="223" t="s">
        <v>2670</v>
      </c>
      <c r="AF522" s="223" t="s">
        <v>2704</v>
      </c>
      <c r="AG522" s="34" t="s">
        <v>227</v>
      </c>
      <c r="AH522" s="257" t="s">
        <v>1677</v>
      </c>
      <c r="AI522" s="219">
        <v>72</v>
      </c>
    </row>
    <row r="523" spans="11:35" x14ac:dyDescent="0.25">
      <c r="K523" s="34" t="s">
        <v>2931</v>
      </c>
      <c r="L523" s="12" t="s">
        <v>2894</v>
      </c>
      <c r="M523" s="35">
        <v>554</v>
      </c>
      <c r="N523">
        <f t="shared" si="24"/>
        <v>19</v>
      </c>
      <c r="AD523" t="s">
        <v>2688</v>
      </c>
      <c r="AE523" s="223" t="s">
        <v>2670</v>
      </c>
      <c r="AF523" s="223" t="s">
        <v>2704</v>
      </c>
      <c r="AG523" s="34" t="s">
        <v>228</v>
      </c>
      <c r="AH523" s="257" t="s">
        <v>1683</v>
      </c>
      <c r="AI523" s="219">
        <v>73</v>
      </c>
    </row>
    <row r="524" spans="11:35" x14ac:dyDescent="0.25">
      <c r="K524" s="34" t="s">
        <v>2932</v>
      </c>
      <c r="L524" s="12" t="s">
        <v>2895</v>
      </c>
      <c r="M524" s="35">
        <v>555</v>
      </c>
      <c r="N524">
        <f t="shared" si="24"/>
        <v>22</v>
      </c>
      <c r="AD524" t="s">
        <v>2688</v>
      </c>
      <c r="AE524" s="223" t="s">
        <v>2670</v>
      </c>
      <c r="AF524" s="223" t="s">
        <v>2704</v>
      </c>
      <c r="AG524" s="34" t="s">
        <v>2469</v>
      </c>
      <c r="AH524" s="257" t="s">
        <v>2543</v>
      </c>
      <c r="AI524" s="219">
        <v>465</v>
      </c>
    </row>
    <row r="525" spans="11:35" x14ac:dyDescent="0.25">
      <c r="K525" s="34" t="s">
        <v>2933</v>
      </c>
      <c r="L525" s="12" t="s">
        <v>2896</v>
      </c>
      <c r="M525" s="35">
        <v>556</v>
      </c>
      <c r="N525">
        <f t="shared" si="24"/>
        <v>22</v>
      </c>
      <c r="AD525" t="s">
        <v>2688</v>
      </c>
      <c r="AE525" s="223" t="s">
        <v>2670</v>
      </c>
      <c r="AF525" s="223" t="s">
        <v>2704</v>
      </c>
      <c r="AG525" s="34" t="s">
        <v>2916</v>
      </c>
      <c r="AH525" s="260" t="s">
        <v>2879</v>
      </c>
      <c r="AI525" s="219">
        <v>539</v>
      </c>
    </row>
    <row r="526" spans="11:35" x14ac:dyDescent="0.25">
      <c r="K526" s="34" t="s">
        <v>2934</v>
      </c>
      <c r="L526" s="12" t="s">
        <v>2897</v>
      </c>
      <c r="M526" s="35">
        <v>557</v>
      </c>
      <c r="N526">
        <f t="shared" si="24"/>
        <v>16</v>
      </c>
      <c r="AD526" t="s">
        <v>2688</v>
      </c>
      <c r="AE526" s="223" t="s">
        <v>2670</v>
      </c>
      <c r="AF526" s="223" t="s">
        <v>2704</v>
      </c>
      <c r="AG526" s="34" t="s">
        <v>1918</v>
      </c>
      <c r="AH526" s="257" t="s">
        <v>1518</v>
      </c>
      <c r="AI526" s="219">
        <v>56</v>
      </c>
    </row>
    <row r="527" spans="11:35" x14ac:dyDescent="0.25">
      <c r="K527" s="34" t="s">
        <v>2935</v>
      </c>
      <c r="L527" s="12" t="s">
        <v>2898</v>
      </c>
      <c r="M527" s="35">
        <v>558</v>
      </c>
      <c r="N527">
        <f t="shared" si="24"/>
        <v>18</v>
      </c>
      <c r="AD527" t="s">
        <v>2688</v>
      </c>
      <c r="AE527" s="223" t="s">
        <v>2670</v>
      </c>
      <c r="AF527" s="223" t="s">
        <v>2704</v>
      </c>
      <c r="AG527" s="34" t="s">
        <v>212</v>
      </c>
      <c r="AH527" s="257" t="s">
        <v>1709</v>
      </c>
      <c r="AI527" s="219">
        <v>57</v>
      </c>
    </row>
    <row r="528" spans="11:35" x14ac:dyDescent="0.25">
      <c r="K528" s="34" t="s">
        <v>2936</v>
      </c>
      <c r="L528" s="12" t="s">
        <v>2899</v>
      </c>
      <c r="M528" s="35">
        <v>559</v>
      </c>
      <c r="N528">
        <f t="shared" si="24"/>
        <v>18</v>
      </c>
      <c r="AD528" t="s">
        <v>2688</v>
      </c>
      <c r="AE528" s="223" t="s">
        <v>2670</v>
      </c>
      <c r="AF528" s="223" t="s">
        <v>2704</v>
      </c>
      <c r="AG528" s="34" t="s">
        <v>190</v>
      </c>
      <c r="AH528" s="257" t="s">
        <v>1737</v>
      </c>
      <c r="AI528" s="219">
        <v>33</v>
      </c>
    </row>
    <row r="529" spans="11:35" x14ac:dyDescent="0.25">
      <c r="K529" s="34" t="s">
        <v>2937</v>
      </c>
      <c r="L529" s="12" t="s">
        <v>2900</v>
      </c>
      <c r="M529" s="35">
        <v>560</v>
      </c>
      <c r="N529">
        <f t="shared" si="24"/>
        <v>22</v>
      </c>
      <c r="AD529" t="s">
        <v>2688</v>
      </c>
      <c r="AE529" s="223" t="s">
        <v>2670</v>
      </c>
      <c r="AF529" s="223" t="s">
        <v>2704</v>
      </c>
      <c r="AG529" s="34" t="s">
        <v>215</v>
      </c>
      <c r="AH529" s="257" t="s">
        <v>1741</v>
      </c>
      <c r="AI529" s="219">
        <v>60</v>
      </c>
    </row>
    <row r="530" spans="11:35" x14ac:dyDescent="0.25">
      <c r="K530" s="34" t="s">
        <v>2938</v>
      </c>
      <c r="L530" s="12" t="s">
        <v>2901</v>
      </c>
      <c r="M530" s="35">
        <v>561</v>
      </c>
      <c r="N530">
        <f t="shared" si="24"/>
        <v>19</v>
      </c>
      <c r="AD530" t="s">
        <v>2688</v>
      </c>
      <c r="AE530" s="223" t="s">
        <v>2670</v>
      </c>
      <c r="AF530" s="223" t="s">
        <v>2704</v>
      </c>
      <c r="AG530" s="34" t="s">
        <v>217</v>
      </c>
      <c r="AH530" s="257" t="s">
        <v>1749</v>
      </c>
      <c r="AI530" s="219">
        <v>62</v>
      </c>
    </row>
    <row r="531" spans="11:35" x14ac:dyDescent="0.25">
      <c r="K531" s="34" t="s">
        <v>2939</v>
      </c>
      <c r="L531" s="12" t="s">
        <v>2902</v>
      </c>
      <c r="M531" s="35">
        <v>562</v>
      </c>
      <c r="N531">
        <f t="shared" si="24"/>
        <v>24</v>
      </c>
      <c r="AD531" t="s">
        <v>2688</v>
      </c>
      <c r="AE531" s="223" t="s">
        <v>2670</v>
      </c>
      <c r="AF531" s="223" t="s">
        <v>2704</v>
      </c>
      <c r="AG531" s="258" t="s">
        <v>230</v>
      </c>
      <c r="AH531" s="257" t="s">
        <v>1767</v>
      </c>
      <c r="AI531" s="219">
        <v>75</v>
      </c>
    </row>
    <row r="532" spans="11:35" x14ac:dyDescent="0.25">
      <c r="K532" s="34" t="s">
        <v>2940</v>
      </c>
      <c r="L532" s="12" t="s">
        <v>2903</v>
      </c>
      <c r="M532" s="35">
        <v>563</v>
      </c>
      <c r="N532">
        <f t="shared" si="24"/>
        <v>24</v>
      </c>
      <c r="AD532" t="s">
        <v>2688</v>
      </c>
      <c r="AE532" s="223" t="s">
        <v>2670</v>
      </c>
      <c r="AF532" s="223" t="s">
        <v>2704</v>
      </c>
      <c r="AG532" s="34" t="s">
        <v>2915</v>
      </c>
      <c r="AH532" s="260" t="s">
        <v>2878</v>
      </c>
      <c r="AI532" s="219">
        <v>538</v>
      </c>
    </row>
    <row r="533" spans="11:35" x14ac:dyDescent="0.25">
      <c r="K533" s="34" t="s">
        <v>2941</v>
      </c>
      <c r="L533" s="12" t="s">
        <v>2904</v>
      </c>
      <c r="M533" s="35">
        <v>564</v>
      </c>
      <c r="N533">
        <f t="shared" si="24"/>
        <v>21</v>
      </c>
      <c r="AD533" t="s">
        <v>2688</v>
      </c>
      <c r="AE533" s="223" t="s">
        <v>2670</v>
      </c>
      <c r="AF533" s="223" t="s">
        <v>2704</v>
      </c>
      <c r="AG533" s="34" t="s">
        <v>2917</v>
      </c>
      <c r="AH533" s="260" t="s">
        <v>2880</v>
      </c>
      <c r="AI533" s="219">
        <v>540</v>
      </c>
    </row>
    <row r="534" spans="11:35" x14ac:dyDescent="0.25">
      <c r="K534" s="34" t="s">
        <v>2942</v>
      </c>
      <c r="L534" s="12" t="s">
        <v>2905</v>
      </c>
      <c r="M534" s="35">
        <v>565</v>
      </c>
      <c r="N534">
        <f t="shared" si="24"/>
        <v>21</v>
      </c>
      <c r="AD534" t="s">
        <v>2688</v>
      </c>
      <c r="AE534" s="223" t="s">
        <v>2672</v>
      </c>
      <c r="AF534" s="223" t="s">
        <v>2705</v>
      </c>
      <c r="AG534" s="219" t="s">
        <v>205</v>
      </c>
      <c r="AH534" s="261" t="s">
        <v>1432</v>
      </c>
      <c r="AI534" s="219">
        <v>49</v>
      </c>
    </row>
    <row r="535" spans="11:35" x14ac:dyDescent="0.25">
      <c r="K535" s="34" t="s">
        <v>2943</v>
      </c>
      <c r="L535" s="12" t="s">
        <v>2906</v>
      </c>
      <c r="M535" s="35">
        <v>566</v>
      </c>
      <c r="N535">
        <f t="shared" si="24"/>
        <v>19</v>
      </c>
      <c r="AD535" t="s">
        <v>2688</v>
      </c>
      <c r="AE535" s="223" t="s">
        <v>2672</v>
      </c>
      <c r="AF535" s="223" t="s">
        <v>2705</v>
      </c>
      <c r="AG535" s="34" t="s">
        <v>195</v>
      </c>
      <c r="AH535" s="257" t="s">
        <v>1458</v>
      </c>
      <c r="AI535" s="219">
        <v>38</v>
      </c>
    </row>
    <row r="536" spans="11:35" x14ac:dyDescent="0.25">
      <c r="K536" s="34" t="s">
        <v>2944</v>
      </c>
      <c r="L536" s="12" t="s">
        <v>2907</v>
      </c>
      <c r="M536" s="35">
        <v>567</v>
      </c>
      <c r="N536">
        <f t="shared" si="24"/>
        <v>17</v>
      </c>
      <c r="AD536" t="s">
        <v>2688</v>
      </c>
      <c r="AE536" s="223" t="s">
        <v>2672</v>
      </c>
      <c r="AF536" s="223" t="s">
        <v>2705</v>
      </c>
      <c r="AG536" s="34" t="s">
        <v>209</v>
      </c>
      <c r="AH536" s="257" t="s">
        <v>1682</v>
      </c>
      <c r="AI536" s="219">
        <v>53</v>
      </c>
    </row>
    <row r="537" spans="11:35" x14ac:dyDescent="0.25">
      <c r="K537" s="34" t="s">
        <v>2945</v>
      </c>
      <c r="L537" s="12" t="s">
        <v>2908</v>
      </c>
      <c r="M537" s="35">
        <v>568</v>
      </c>
      <c r="N537">
        <f t="shared" si="24"/>
        <v>18</v>
      </c>
      <c r="AD537" t="s">
        <v>2688</v>
      </c>
      <c r="AE537" s="223" t="s">
        <v>2672</v>
      </c>
      <c r="AF537" s="223" t="s">
        <v>2705</v>
      </c>
      <c r="AG537" s="34" t="s">
        <v>199</v>
      </c>
      <c r="AH537" s="257" t="s">
        <v>1719</v>
      </c>
      <c r="AI537" s="219">
        <v>43</v>
      </c>
    </row>
    <row r="538" spans="11:35" x14ac:dyDescent="0.25">
      <c r="K538" s="34" t="s">
        <v>2946</v>
      </c>
      <c r="L538" s="12" t="s">
        <v>2909</v>
      </c>
      <c r="M538" s="35">
        <v>569</v>
      </c>
      <c r="N538">
        <f t="shared" si="24"/>
        <v>18</v>
      </c>
      <c r="AD538" t="s">
        <v>2688</v>
      </c>
      <c r="AE538" s="223" t="s">
        <v>2672</v>
      </c>
      <c r="AF538" s="223" t="s">
        <v>2705</v>
      </c>
      <c r="AG538" s="262" t="s">
        <v>203</v>
      </c>
      <c r="AH538" s="257" t="s">
        <v>1763</v>
      </c>
      <c r="AI538" s="219">
        <v>47</v>
      </c>
    </row>
    <row r="539" spans="11:35" x14ac:dyDescent="0.25">
      <c r="K539" s="34" t="s">
        <v>2947</v>
      </c>
      <c r="L539" s="12" t="s">
        <v>2910</v>
      </c>
      <c r="M539" s="35">
        <v>570</v>
      </c>
      <c r="N539">
        <f t="shared" si="24"/>
        <v>19</v>
      </c>
      <c r="AD539" t="s">
        <v>2681</v>
      </c>
      <c r="AE539" s="223" t="s">
        <v>2669</v>
      </c>
      <c r="AF539" s="223" t="s">
        <v>2706</v>
      </c>
      <c r="AG539" s="34" t="s">
        <v>352</v>
      </c>
      <c r="AH539" s="257" t="s">
        <v>1418</v>
      </c>
      <c r="AI539" s="219">
        <v>211</v>
      </c>
    </row>
    <row r="540" spans="11:35" x14ac:dyDescent="0.25">
      <c r="K540" s="34" t="s">
        <v>2948</v>
      </c>
      <c r="L540" s="12" t="s">
        <v>2911</v>
      </c>
      <c r="M540" s="35">
        <v>571</v>
      </c>
      <c r="N540">
        <f t="shared" si="24"/>
        <v>21</v>
      </c>
      <c r="AD540" t="s">
        <v>2681</v>
      </c>
      <c r="AE540" s="223" t="s">
        <v>2669</v>
      </c>
      <c r="AF540" s="223" t="s">
        <v>2706</v>
      </c>
      <c r="AG540" s="34" t="s">
        <v>2458</v>
      </c>
      <c r="AH540" s="257" t="s">
        <v>2532</v>
      </c>
      <c r="AI540" s="219">
        <v>488</v>
      </c>
    </row>
    <row r="541" spans="11:35" x14ac:dyDescent="0.25">
      <c r="K541" t="s">
        <v>2997</v>
      </c>
      <c r="L541" s="247" t="s">
        <v>2995</v>
      </c>
      <c r="M541" s="35">
        <v>572</v>
      </c>
      <c r="N541">
        <f t="shared" si="24"/>
        <v>21</v>
      </c>
      <c r="AD541" t="s">
        <v>2681</v>
      </c>
      <c r="AE541" s="223" t="s">
        <v>2669</v>
      </c>
      <c r="AF541" s="223" t="s">
        <v>2706</v>
      </c>
      <c r="AG541" s="34" t="s">
        <v>349</v>
      </c>
      <c r="AH541" s="257" t="s">
        <v>1728</v>
      </c>
      <c r="AI541" s="219">
        <v>208</v>
      </c>
    </row>
    <row r="542" spans="11:35" x14ac:dyDescent="0.25">
      <c r="K542" t="s">
        <v>2998</v>
      </c>
      <c r="L542" s="247" t="s">
        <v>2996</v>
      </c>
      <c r="M542" s="35">
        <v>573</v>
      </c>
      <c r="N542">
        <f t="shared" si="24"/>
        <v>21</v>
      </c>
      <c r="AD542" t="s">
        <v>2681</v>
      </c>
      <c r="AE542" s="223" t="s">
        <v>2669</v>
      </c>
      <c r="AF542" s="223" t="s">
        <v>2706</v>
      </c>
      <c r="AG542" s="34" t="s">
        <v>368</v>
      </c>
      <c r="AH542" s="257" t="s">
        <v>1538</v>
      </c>
      <c r="AI542" s="219">
        <v>228</v>
      </c>
    </row>
    <row r="543" spans="11:35" x14ac:dyDescent="0.25">
      <c r="K543" t="s">
        <v>2999</v>
      </c>
      <c r="L543" s="247" t="s">
        <v>3000</v>
      </c>
      <c r="M543" s="35">
        <v>203</v>
      </c>
      <c r="N543">
        <f t="shared" ref="N543:N551" si="25">LEN(L543)</f>
        <v>19</v>
      </c>
      <c r="AD543" t="s">
        <v>2681</v>
      </c>
      <c r="AE543" s="223" t="s">
        <v>2669</v>
      </c>
      <c r="AF543" s="223" t="s">
        <v>2706</v>
      </c>
      <c r="AG543" s="34" t="s">
        <v>1922</v>
      </c>
      <c r="AH543" s="257" t="s">
        <v>1952</v>
      </c>
      <c r="AI543" s="219">
        <v>447</v>
      </c>
    </row>
    <row r="544" spans="11:35" x14ac:dyDescent="0.25">
      <c r="K544" s="224" t="s">
        <v>3032</v>
      </c>
      <c r="L544" s="247" t="s">
        <v>3033</v>
      </c>
      <c r="M544" s="35">
        <v>574</v>
      </c>
      <c r="N544">
        <f t="shared" si="25"/>
        <v>18</v>
      </c>
      <c r="AD544" t="s">
        <v>2681</v>
      </c>
      <c r="AE544" s="223" t="s">
        <v>2670</v>
      </c>
      <c r="AF544" s="223" t="s">
        <v>2707</v>
      </c>
      <c r="AG544" s="34" t="s">
        <v>371</v>
      </c>
      <c r="AH544" s="257" t="s">
        <v>1479</v>
      </c>
      <c r="AI544" s="219">
        <v>232</v>
      </c>
    </row>
    <row r="545" spans="11:35" x14ac:dyDescent="0.25">
      <c r="K545" t="s">
        <v>3034</v>
      </c>
      <c r="L545" t="s">
        <v>3035</v>
      </c>
      <c r="M545" s="35">
        <v>575</v>
      </c>
      <c r="N545">
        <f t="shared" si="25"/>
        <v>16</v>
      </c>
      <c r="AD545" t="s">
        <v>2681</v>
      </c>
      <c r="AE545" s="223" t="s">
        <v>2670</v>
      </c>
      <c r="AF545" s="223" t="s">
        <v>2707</v>
      </c>
      <c r="AG545" s="262" t="s">
        <v>372</v>
      </c>
      <c r="AH545" s="257" t="s">
        <v>1755</v>
      </c>
      <c r="AI545" s="219">
        <v>233</v>
      </c>
    </row>
    <row r="546" spans="11:35" x14ac:dyDescent="0.25">
      <c r="K546" s="219" t="s">
        <v>2471</v>
      </c>
      <c r="L546" s="287" t="s">
        <v>3039</v>
      </c>
      <c r="M546" s="228">
        <v>576</v>
      </c>
      <c r="N546">
        <f t="shared" si="25"/>
        <v>24</v>
      </c>
      <c r="AD546" t="s">
        <v>2683</v>
      </c>
      <c r="AE546" s="223" t="s">
        <v>2670</v>
      </c>
      <c r="AF546" s="223" t="s">
        <v>2694</v>
      </c>
      <c r="AG546" s="228" t="s">
        <v>3042</v>
      </c>
      <c r="AH546" s="288" t="s">
        <v>3043</v>
      </c>
      <c r="AI546" s="219">
        <v>579</v>
      </c>
    </row>
    <row r="547" spans="11:35" x14ac:dyDescent="0.25">
      <c r="K547" s="219" t="s">
        <v>3037</v>
      </c>
      <c r="L547" s="287" t="s">
        <v>3040</v>
      </c>
      <c r="M547" s="228">
        <v>577</v>
      </c>
      <c r="N547">
        <f t="shared" si="25"/>
        <v>19</v>
      </c>
      <c r="AD547" t="s">
        <v>2681</v>
      </c>
      <c r="AE547" s="223" t="s">
        <v>2670</v>
      </c>
      <c r="AF547" s="223" t="s">
        <v>2707</v>
      </c>
      <c r="AG547" s="286" t="s">
        <v>3044</v>
      </c>
      <c r="AH547" s="289" t="s">
        <v>3050</v>
      </c>
      <c r="AI547" s="228">
        <v>580</v>
      </c>
    </row>
    <row r="548" spans="11:35" x14ac:dyDescent="0.25">
      <c r="K548" s="80" t="s">
        <v>3038</v>
      </c>
      <c r="L548" s="287" t="s">
        <v>3041</v>
      </c>
      <c r="M548" s="228">
        <v>578</v>
      </c>
      <c r="N548">
        <f t="shared" si="25"/>
        <v>18</v>
      </c>
      <c r="AG548" s="224" t="s">
        <v>3048</v>
      </c>
      <c r="AH548" s="286" t="s">
        <v>3049</v>
      </c>
      <c r="AI548" s="228">
        <v>581</v>
      </c>
    </row>
    <row r="549" spans="11:35" x14ac:dyDescent="0.25">
      <c r="K549" s="228" t="s">
        <v>3042</v>
      </c>
      <c r="L549" s="288" t="s">
        <v>3043</v>
      </c>
      <c r="M549" s="219">
        <v>579</v>
      </c>
      <c r="N549">
        <f t="shared" si="25"/>
        <v>23</v>
      </c>
      <c r="AG549" s="258" t="s">
        <v>1923</v>
      </c>
      <c r="AH549" s="265" t="s">
        <v>1953</v>
      </c>
      <c r="AI549" s="219">
        <v>448</v>
      </c>
    </row>
    <row r="550" spans="11:35" x14ac:dyDescent="0.25">
      <c r="K550" s="286" t="s">
        <v>3044</v>
      </c>
      <c r="L550" s="289" t="s">
        <v>3050</v>
      </c>
      <c r="M550" s="228">
        <v>580</v>
      </c>
      <c r="N550">
        <f t="shared" si="25"/>
        <v>18</v>
      </c>
    </row>
    <row r="551" spans="11:35" x14ac:dyDescent="0.25">
      <c r="K551" s="224" t="s">
        <v>3048</v>
      </c>
      <c r="L551" s="286" t="s">
        <v>3049</v>
      </c>
      <c r="M551" s="228">
        <v>581</v>
      </c>
      <c r="N551">
        <f t="shared" si="25"/>
        <v>21</v>
      </c>
    </row>
    <row r="552" spans="11:35" x14ac:dyDescent="0.25">
      <c r="K552" s="234" t="s">
        <v>279</v>
      </c>
      <c r="L552" s="237" t="s">
        <v>1798</v>
      </c>
      <c r="M552" s="35">
        <v>131</v>
      </c>
      <c r="N552">
        <f>LEN(L552)</f>
        <v>21</v>
      </c>
    </row>
  </sheetData>
  <sheetProtection algorithmName="SHA-512" hashValue="uJT6p+dpcaCUpwhHolG47PjWmUHJi2pbHnlTDacBLc0Dn0KfkaJA4jp+2dfEErrC1Lemkx2uUwBSzG2KU1nTmg==" saltValue="0m1PXFeuTSHgUv2UyYMQ2w==" spinCount="100000" sheet="1" objects="1" scenarios="1" selectLockedCells="1"/>
  <autoFilter ref="AI1:AI546" xr:uid="{00000000-0001-0000-0300-000000000000}"/>
  <sortState xmlns:xlrd2="http://schemas.microsoft.com/office/spreadsheetml/2017/richdata2" ref="CB2:CC19">
    <sortCondition ref="CB2:CB19"/>
  </sortState>
  <conditionalFormatting sqref="L2:L40">
    <cfRule type="duplicateValues" dxfId="300" priority="236" stopIfTrue="1"/>
    <cfRule type="containsBlanks" dxfId="299" priority="237" stopIfTrue="1">
      <formula>LEN(TRIM(L2))=0</formula>
    </cfRule>
  </conditionalFormatting>
  <conditionalFormatting sqref="L12">
    <cfRule type="duplicateValues" dxfId="298" priority="234" stopIfTrue="1"/>
    <cfRule type="containsBlanks" dxfId="297" priority="235" stopIfTrue="1">
      <formula>LEN(TRIM(L12))=0</formula>
    </cfRule>
  </conditionalFormatting>
  <conditionalFormatting sqref="L2:L16">
    <cfRule type="duplicateValues" dxfId="296" priority="228" stopIfTrue="1"/>
    <cfRule type="containsBlanks" dxfId="295" priority="229" stopIfTrue="1">
      <formula>LEN(TRIM(L2))=0</formula>
    </cfRule>
  </conditionalFormatting>
  <conditionalFormatting sqref="L26:L41">
    <cfRule type="duplicateValues" dxfId="294" priority="222" stopIfTrue="1"/>
    <cfRule type="containsBlanks" dxfId="293" priority="223" stopIfTrue="1">
      <formula>LEN(TRIM(L26))=0</formula>
    </cfRule>
  </conditionalFormatting>
  <conditionalFormatting sqref="L17:L25">
    <cfRule type="duplicateValues" dxfId="292" priority="220" stopIfTrue="1"/>
    <cfRule type="containsBlanks" dxfId="291" priority="221" stopIfTrue="1">
      <formula>LEN(TRIM(L17))=0</formula>
    </cfRule>
  </conditionalFormatting>
  <conditionalFormatting sqref="T2:U147">
    <cfRule type="cellIs" dxfId="290" priority="215" stopIfTrue="1" operator="equal">
      <formula>""</formula>
    </cfRule>
  </conditionalFormatting>
  <conditionalFormatting sqref="L423 L2:L40">
    <cfRule type="duplicateValues" dxfId="289" priority="213" stopIfTrue="1"/>
    <cfRule type="containsBlanks" dxfId="288" priority="214" stopIfTrue="1">
      <formula>LEN(TRIM(L2))=0</formula>
    </cfRule>
  </conditionalFormatting>
  <conditionalFormatting sqref="L423 L2:L47 L49:L51">
    <cfRule type="duplicateValues" dxfId="287" priority="209" stopIfTrue="1"/>
    <cfRule type="containsBlanks" dxfId="286" priority="210" stopIfTrue="1">
      <formula>LEN(TRIM(L2))=0</formula>
    </cfRule>
  </conditionalFormatting>
  <conditionalFormatting sqref="L423 L2:L16">
    <cfRule type="duplicateValues" dxfId="285" priority="205" stopIfTrue="1"/>
    <cfRule type="containsBlanks" dxfId="284" priority="206" stopIfTrue="1">
      <formula>LEN(TRIM(L2))=0</formula>
    </cfRule>
  </conditionalFormatting>
  <conditionalFormatting sqref="L423 L2:L25 L42:L47 L49:L51">
    <cfRule type="duplicateValues" dxfId="283" priority="195" stopIfTrue="1"/>
    <cfRule type="containsBlanks" dxfId="282" priority="196" stopIfTrue="1">
      <formula>LEN(TRIM(L2))=0</formula>
    </cfRule>
  </conditionalFormatting>
  <conditionalFormatting sqref="L422:L423 L2:L47 L49:L111 L113:L149">
    <cfRule type="duplicateValues" dxfId="281" priority="193" stopIfTrue="1"/>
    <cfRule type="containsBlanks" dxfId="280" priority="194" stopIfTrue="1">
      <formula>LEN(TRIM(L2))=0</formula>
    </cfRule>
  </conditionalFormatting>
  <conditionalFormatting sqref="L113:L149 L2:L47 L49:L111">
    <cfRule type="duplicateValues" dxfId="279" priority="260" stopIfTrue="1"/>
    <cfRule type="containsBlanks" dxfId="278" priority="261" stopIfTrue="1">
      <formula>LEN(TRIM(L2))=0</formula>
    </cfRule>
  </conditionalFormatting>
  <conditionalFormatting sqref="L2:L47 L49:L51">
    <cfRule type="duplicateValues" dxfId="277" priority="266" stopIfTrue="1"/>
    <cfRule type="containsBlanks" dxfId="276" priority="267" stopIfTrue="1">
      <formula>LEN(TRIM(L2))=0</formula>
    </cfRule>
  </conditionalFormatting>
  <conditionalFormatting sqref="L41:L47 L49:L51">
    <cfRule type="duplicateValues" dxfId="275" priority="272" stopIfTrue="1"/>
    <cfRule type="containsBlanks" dxfId="274" priority="273" stopIfTrue="1">
      <formula>LEN(TRIM(L41))=0</formula>
    </cfRule>
  </conditionalFormatting>
  <conditionalFormatting sqref="L17:L47 L49:L51">
    <cfRule type="duplicateValues" dxfId="273" priority="280" stopIfTrue="1"/>
    <cfRule type="containsBlanks" dxfId="272" priority="281" stopIfTrue="1">
      <formula>LEN(TRIM(L17))=0</formula>
    </cfRule>
  </conditionalFormatting>
  <conditionalFormatting sqref="L42:L47 L49:L51">
    <cfRule type="duplicateValues" dxfId="271" priority="286" stopIfTrue="1"/>
    <cfRule type="containsBlanks" dxfId="270" priority="287" stopIfTrue="1">
      <formula>LEN(TRIM(L42))=0</formula>
    </cfRule>
  </conditionalFormatting>
  <conditionalFormatting sqref="L42:L47 L49:L51 L2:L25">
    <cfRule type="duplicateValues" dxfId="269" priority="296" stopIfTrue="1"/>
    <cfRule type="containsBlanks" dxfId="268" priority="297" stopIfTrue="1">
      <formula>LEN(TRIM(L2))=0</formula>
    </cfRule>
  </conditionalFormatting>
  <conditionalFormatting sqref="AH2:AH40">
    <cfRule type="duplicateValues" dxfId="267" priority="191" stopIfTrue="1"/>
    <cfRule type="containsBlanks" dxfId="266" priority="192" stopIfTrue="1">
      <formula>LEN(TRIM(AH2))=0</formula>
    </cfRule>
  </conditionalFormatting>
  <conditionalFormatting sqref="AH12">
    <cfRule type="duplicateValues" dxfId="265" priority="189" stopIfTrue="1"/>
    <cfRule type="containsBlanks" dxfId="264" priority="190" stopIfTrue="1">
      <formula>LEN(TRIM(AH12))=0</formula>
    </cfRule>
  </conditionalFormatting>
  <conditionalFormatting sqref="AH2:AH16">
    <cfRule type="duplicateValues" dxfId="263" priority="187" stopIfTrue="1"/>
    <cfRule type="containsBlanks" dxfId="262" priority="188" stopIfTrue="1">
      <formula>LEN(TRIM(AH2))=0</formula>
    </cfRule>
  </conditionalFormatting>
  <conditionalFormatting sqref="AH26:AH41">
    <cfRule type="duplicateValues" dxfId="261" priority="185" stopIfTrue="1"/>
    <cfRule type="containsBlanks" dxfId="260" priority="186" stopIfTrue="1">
      <formula>LEN(TRIM(AH26))=0</formula>
    </cfRule>
  </conditionalFormatting>
  <conditionalFormatting sqref="AH17:AH25">
    <cfRule type="duplicateValues" dxfId="259" priority="183" stopIfTrue="1"/>
    <cfRule type="containsBlanks" dxfId="258" priority="184" stopIfTrue="1">
      <formula>LEN(TRIM(AH17))=0</formula>
    </cfRule>
  </conditionalFormatting>
  <conditionalFormatting sqref="AH423 AH2:AH40">
    <cfRule type="duplicateValues" dxfId="257" priority="181" stopIfTrue="1"/>
    <cfRule type="containsBlanks" dxfId="256" priority="182" stopIfTrue="1">
      <formula>LEN(TRIM(AH2))=0</formula>
    </cfRule>
  </conditionalFormatting>
  <conditionalFormatting sqref="AH423 AH2:AH47 AH49:AH51">
    <cfRule type="duplicateValues" dxfId="255" priority="179" stopIfTrue="1"/>
    <cfRule type="containsBlanks" dxfId="254" priority="180" stopIfTrue="1">
      <formula>LEN(TRIM(AH2))=0</formula>
    </cfRule>
  </conditionalFormatting>
  <conditionalFormatting sqref="AH423 AH2:AH16">
    <cfRule type="duplicateValues" dxfId="253" priority="177" stopIfTrue="1"/>
    <cfRule type="containsBlanks" dxfId="252" priority="178" stopIfTrue="1">
      <formula>LEN(TRIM(AH2))=0</formula>
    </cfRule>
  </conditionalFormatting>
  <conditionalFormatting sqref="AH423 AH2:AH25 AH42:AH47 AH49:AH51">
    <cfRule type="duplicateValues" dxfId="251" priority="175" stopIfTrue="1"/>
    <cfRule type="containsBlanks" dxfId="250" priority="176" stopIfTrue="1">
      <formula>LEN(TRIM(AH2))=0</formula>
    </cfRule>
  </conditionalFormatting>
  <conditionalFormatting sqref="AH422:AH423 AH2:AH47 AH49:AH111 AH113:AH149">
    <cfRule type="duplicateValues" dxfId="249" priority="173" stopIfTrue="1"/>
    <cfRule type="containsBlanks" dxfId="248" priority="174" stopIfTrue="1">
      <formula>LEN(TRIM(AH2))=0</formula>
    </cfRule>
  </conditionalFormatting>
  <conditionalFormatting sqref="AH113:AH149 AH2:AH47 AH49:AH111">
    <cfRule type="duplicateValues" dxfId="247" priority="171" stopIfTrue="1"/>
    <cfRule type="containsBlanks" dxfId="246" priority="172" stopIfTrue="1">
      <formula>LEN(TRIM(AH2))=0</formula>
    </cfRule>
  </conditionalFormatting>
  <conditionalFormatting sqref="AH2:AH47 AH49:AH51">
    <cfRule type="duplicateValues" dxfId="245" priority="169" stopIfTrue="1"/>
    <cfRule type="containsBlanks" dxfId="244" priority="170" stopIfTrue="1">
      <formula>LEN(TRIM(AH2))=0</formula>
    </cfRule>
  </conditionalFormatting>
  <conditionalFormatting sqref="AH41:AH47 AH49:AH51">
    <cfRule type="duplicateValues" dxfId="243" priority="167" stopIfTrue="1"/>
    <cfRule type="containsBlanks" dxfId="242" priority="168" stopIfTrue="1">
      <formula>LEN(TRIM(AH41))=0</formula>
    </cfRule>
  </conditionalFormatting>
  <conditionalFormatting sqref="AH17:AH47 AH49:AH51">
    <cfRule type="duplicateValues" dxfId="241" priority="165" stopIfTrue="1"/>
    <cfRule type="containsBlanks" dxfId="240" priority="166" stopIfTrue="1">
      <formula>LEN(TRIM(AH17))=0</formula>
    </cfRule>
  </conditionalFormatting>
  <conditionalFormatting sqref="AH42:AH47 AH49:AH51">
    <cfRule type="duplicateValues" dxfId="239" priority="163" stopIfTrue="1"/>
    <cfRule type="containsBlanks" dxfId="238" priority="164" stopIfTrue="1">
      <formula>LEN(TRIM(AH42))=0</formula>
    </cfRule>
  </conditionalFormatting>
  <conditionalFormatting sqref="AH42:AH47 AH49:AH51 AH2:AH25">
    <cfRule type="duplicateValues" dxfId="237" priority="161" stopIfTrue="1"/>
    <cfRule type="containsBlanks" dxfId="236" priority="162" stopIfTrue="1">
      <formula>LEN(TRIM(AH2))=0</formula>
    </cfRule>
  </conditionalFormatting>
  <conditionalFormatting sqref="AS8">
    <cfRule type="duplicateValues" dxfId="235" priority="157" stopIfTrue="1"/>
    <cfRule type="containsBlanks" dxfId="234" priority="158" stopIfTrue="1">
      <formula>LEN(TRIM(AS8))=0</formula>
    </cfRule>
  </conditionalFormatting>
  <conditionalFormatting sqref="AS19:AS32">
    <cfRule type="duplicateValues" dxfId="233" priority="153" stopIfTrue="1"/>
    <cfRule type="containsBlanks" dxfId="232" priority="154" stopIfTrue="1">
      <formula>LEN(TRIM(AS19))=0</formula>
    </cfRule>
  </conditionalFormatting>
  <conditionalFormatting sqref="AS12:AS18">
    <cfRule type="duplicateValues" dxfId="231" priority="151" stopIfTrue="1"/>
    <cfRule type="containsBlanks" dxfId="230" priority="152" stopIfTrue="1">
      <formula>LEN(TRIM(AS12))=0</formula>
    </cfRule>
  </conditionalFormatting>
  <conditionalFormatting sqref="AW6:AW8 AS32:AS36 AW2">
    <cfRule type="duplicateValues" dxfId="229" priority="135" stopIfTrue="1"/>
    <cfRule type="containsBlanks" dxfId="228" priority="136" stopIfTrue="1">
      <formula>LEN(TRIM(AS2))=0</formula>
    </cfRule>
  </conditionalFormatting>
  <conditionalFormatting sqref="AW6:AW8 AS12:AS36 AW2">
    <cfRule type="duplicateValues" dxfId="227" priority="133" stopIfTrue="1"/>
    <cfRule type="containsBlanks" dxfId="226" priority="134" stopIfTrue="1">
      <formula>LEN(TRIM(AS2))=0</formula>
    </cfRule>
  </conditionalFormatting>
  <conditionalFormatting sqref="AW6:AW8 AS33:AS36 AW2">
    <cfRule type="duplicateValues" dxfId="225" priority="131" stopIfTrue="1"/>
    <cfRule type="containsBlanks" dxfId="224" priority="132" stopIfTrue="1">
      <formula>LEN(TRIM(AS2))=0</formula>
    </cfRule>
  </conditionalFormatting>
  <conditionalFormatting sqref="AW4">
    <cfRule type="duplicateValues" dxfId="223" priority="127" stopIfTrue="1"/>
    <cfRule type="containsBlanks" dxfId="222" priority="128" stopIfTrue="1">
      <formula>LEN(TRIM(AW4))=0</formula>
    </cfRule>
  </conditionalFormatting>
  <conditionalFormatting sqref="L541:L542">
    <cfRule type="duplicateValues" dxfId="221" priority="109" stopIfTrue="1"/>
    <cfRule type="containsBlanks" dxfId="220" priority="110" stopIfTrue="1">
      <formula>LEN(TRIM(L541))=0</formula>
    </cfRule>
  </conditionalFormatting>
  <conditionalFormatting sqref="L543:L544">
    <cfRule type="duplicateValues" dxfId="219" priority="107" stopIfTrue="1"/>
    <cfRule type="containsBlanks" dxfId="218" priority="108" stopIfTrue="1">
      <formula>LEN(TRIM(L543))=0</formula>
    </cfRule>
  </conditionalFormatting>
  <conditionalFormatting sqref="AH197">
    <cfRule type="duplicateValues" dxfId="217" priority="103" stopIfTrue="1"/>
    <cfRule type="containsBlanks" dxfId="216" priority="104" stopIfTrue="1">
      <formula>LEN(TRIM(AH197))=0</formula>
    </cfRule>
  </conditionalFormatting>
  <conditionalFormatting sqref="AS2:AS9">
    <cfRule type="duplicateValues" dxfId="215" priority="101" stopIfTrue="1"/>
    <cfRule type="containsBlanks" dxfId="214" priority="102" stopIfTrue="1">
      <formula>LEN(TRIM(AS2))=0</formula>
    </cfRule>
  </conditionalFormatting>
  <conditionalFormatting sqref="AS9">
    <cfRule type="duplicateValues" dxfId="213" priority="99" stopIfTrue="1"/>
    <cfRule type="containsBlanks" dxfId="212" priority="100" stopIfTrue="1">
      <formula>LEN(TRIM(AS9))=0</formula>
    </cfRule>
  </conditionalFormatting>
  <conditionalFormatting sqref="BI25:BI26">
    <cfRule type="duplicateValues" dxfId="211" priority="79" stopIfTrue="1"/>
    <cfRule type="containsBlanks" dxfId="210" priority="80" stopIfTrue="1">
      <formula>LEN(TRIM(BI25))=0</formula>
    </cfRule>
  </conditionalFormatting>
  <conditionalFormatting sqref="AW22">
    <cfRule type="duplicateValues" dxfId="209" priority="75" stopIfTrue="1"/>
    <cfRule type="containsBlanks" dxfId="208" priority="76" stopIfTrue="1">
      <formula>LEN(TRIM(AW22))=0</formula>
    </cfRule>
  </conditionalFormatting>
  <conditionalFormatting sqref="CS20">
    <cfRule type="duplicateValues" dxfId="207" priority="51" stopIfTrue="1"/>
    <cfRule type="containsBlanks" dxfId="206" priority="52" stopIfTrue="1">
      <formula>LEN(TRIM(CS20))=0</formula>
    </cfRule>
  </conditionalFormatting>
  <conditionalFormatting sqref="CS19">
    <cfRule type="duplicateValues" dxfId="205" priority="49" stopIfTrue="1"/>
    <cfRule type="containsBlanks" dxfId="204" priority="50" stopIfTrue="1">
      <formula>LEN(TRIM(CS19))=0</formula>
    </cfRule>
  </conditionalFormatting>
  <conditionalFormatting sqref="AH510">
    <cfRule type="duplicateValues" dxfId="203" priority="47" stopIfTrue="1"/>
    <cfRule type="containsBlanks" dxfId="202" priority="48" stopIfTrue="1">
      <formula>LEN(TRIM(AH510))=0</formula>
    </cfRule>
  </conditionalFormatting>
  <conditionalFormatting sqref="AS2:AS31 AO2">
    <cfRule type="duplicateValues" dxfId="201" priority="2814" stopIfTrue="1"/>
    <cfRule type="containsBlanks" dxfId="200" priority="2815" stopIfTrue="1">
      <formula>LEN(TRIM(AO2))=0</formula>
    </cfRule>
  </conditionalFormatting>
  <conditionalFormatting sqref="AS2:AS11 AO2">
    <cfRule type="duplicateValues" dxfId="199" priority="2820" stopIfTrue="1"/>
    <cfRule type="containsBlanks" dxfId="198" priority="2821" stopIfTrue="1">
      <formula>LEN(TRIM(AO2))=0</formula>
    </cfRule>
  </conditionalFormatting>
  <conditionalFormatting sqref="DA6 AS2:AS31 AO2">
    <cfRule type="duplicateValues" dxfId="197" priority="2826" stopIfTrue="1"/>
    <cfRule type="containsBlanks" dxfId="196" priority="2827" stopIfTrue="1">
      <formula>LEN(TRIM(AO2))=0</formula>
    </cfRule>
  </conditionalFormatting>
  <conditionalFormatting sqref="AW6:AW8 DA6 AS2:AS36 AW2 AO2">
    <cfRule type="duplicateValues" dxfId="195" priority="2834" stopIfTrue="1"/>
    <cfRule type="containsBlanks" dxfId="194" priority="2835" stopIfTrue="1">
      <formula>LEN(TRIM(AO2))=0</formula>
    </cfRule>
  </conditionalFormatting>
  <conditionalFormatting sqref="DA6 AS2:AS11 AO2">
    <cfRule type="duplicateValues" dxfId="193" priority="2846" stopIfTrue="1"/>
    <cfRule type="containsBlanks" dxfId="192" priority="2847" stopIfTrue="1">
      <formula>LEN(TRIM(AO2))=0</formula>
    </cfRule>
  </conditionalFormatting>
  <conditionalFormatting sqref="AW6:AW8 AS33:AS36 DA6 AS2:AS18 AW2 AO2">
    <cfRule type="duplicateValues" dxfId="191" priority="2854" stopIfTrue="1"/>
    <cfRule type="containsBlanks" dxfId="190" priority="2855" stopIfTrue="1">
      <formula>LEN(TRIM(AO2))=0</formula>
    </cfRule>
  </conditionalFormatting>
  <conditionalFormatting sqref="AW6:AW8 AS2:AS36 AW2 AO2">
    <cfRule type="duplicateValues" dxfId="189" priority="2868" stopIfTrue="1"/>
    <cfRule type="containsBlanks" dxfId="188" priority="2869" stopIfTrue="1">
      <formula>LEN(TRIM(AO2))=0</formula>
    </cfRule>
  </conditionalFormatting>
  <conditionalFormatting sqref="AW6:AW8 AS33:AS36 AS2:AS18 AW2 AO2">
    <cfRule type="duplicateValues" dxfId="187" priority="2878" stopIfTrue="1"/>
    <cfRule type="containsBlanks" dxfId="186" priority="2879" stopIfTrue="1">
      <formula>LEN(TRIM(AO2))=0</formula>
    </cfRule>
  </conditionalFormatting>
  <conditionalFormatting sqref="BA30:BA33 AW26:AW28 BE18:BE26 BI13:BI17 AW6:AW12 DA5:DA6 AS2:AS36 AW2 BA2:BA4 BA25:BA27 BA22:BA23 AW17:AW21 AW23:AW24 BE2:BE8 BE10:BE16 BA6:BA10 BA13:BA18 BI2:BI11 BI19:BI24 AO2">
    <cfRule type="duplicateValues" dxfId="185" priority="2890" stopIfTrue="1"/>
    <cfRule type="containsBlanks" dxfId="184" priority="2891" stopIfTrue="1">
      <formula>LEN(TRIM(AO2))=0</formula>
    </cfRule>
  </conditionalFormatting>
  <conditionalFormatting sqref="BA30:BA33 AW26:AW28 BE18:BE26 AW6:AW12 BI2:BI11 BI13:BI17 BA6:BA10 BA13:BA18 AS2:AS36 BE2:BE8 BE10:BE16 AW2 BA2:BA4 BA25:BA27 BA22:BA23 AW17:AW21 AW23:AW24 BI19:BI24 AO2">
    <cfRule type="duplicateValues" dxfId="183" priority="2930" stopIfTrue="1"/>
    <cfRule type="containsBlanks" dxfId="182" priority="2931" stopIfTrue="1">
      <formula>LEN(TRIM(AO2))=0</formula>
    </cfRule>
  </conditionalFormatting>
  <conditionalFormatting sqref="AH547">
    <cfRule type="duplicateValues" dxfId="181" priority="35" stopIfTrue="1"/>
    <cfRule type="containsBlanks" dxfId="180" priority="36" stopIfTrue="1">
      <formula>LEN(TRIM(AH547))=0</formula>
    </cfRule>
  </conditionalFormatting>
  <conditionalFormatting sqref="L550">
    <cfRule type="duplicateValues" dxfId="179" priority="33" stopIfTrue="1"/>
    <cfRule type="containsBlanks" dxfId="178" priority="34" stopIfTrue="1">
      <formula>LEN(TRIM(L550))=0</formula>
    </cfRule>
  </conditionalFormatting>
  <conditionalFormatting sqref="AO4">
    <cfRule type="duplicateValues" dxfId="177" priority="29" stopIfTrue="1"/>
    <cfRule type="containsBlanks" dxfId="176" priority="30" stopIfTrue="1">
      <formula>LEN(TRIM(AO4))=0</formula>
    </cfRule>
  </conditionalFormatting>
  <conditionalFormatting sqref="AO4">
    <cfRule type="duplicateValues" dxfId="175" priority="31" stopIfTrue="1"/>
    <cfRule type="containsBlanks" dxfId="174" priority="32" stopIfTrue="1">
      <formula>LEN(TRIM(AO4))=0</formula>
    </cfRule>
  </conditionalFormatting>
  <conditionalFormatting sqref="AO3">
    <cfRule type="duplicateValues" dxfId="173" priority="27" stopIfTrue="1"/>
    <cfRule type="containsBlanks" dxfId="172" priority="28" stopIfTrue="1">
      <formula>LEN(TRIM(AO3))=0</formula>
    </cfRule>
  </conditionalFormatting>
  <conditionalFormatting sqref="AO5">
    <cfRule type="duplicateValues" dxfId="171" priority="7" stopIfTrue="1"/>
    <cfRule type="containsBlanks" dxfId="170" priority="8" stopIfTrue="1">
      <formula>LEN(TRIM(AO5))=0</formula>
    </cfRule>
  </conditionalFormatting>
  <conditionalFormatting sqref="AO5">
    <cfRule type="duplicateValues" dxfId="169" priority="9" stopIfTrue="1"/>
    <cfRule type="containsBlanks" dxfId="168" priority="10" stopIfTrue="1">
      <formula>LEN(TRIM(AO5))=0</formula>
    </cfRule>
  </conditionalFormatting>
  <conditionalFormatting sqref="AO5">
    <cfRule type="duplicateValues" dxfId="167" priority="11" stopIfTrue="1"/>
    <cfRule type="containsBlanks" dxfId="166" priority="12" stopIfTrue="1">
      <formula>LEN(TRIM(AO5))=0</formula>
    </cfRule>
  </conditionalFormatting>
  <conditionalFormatting sqref="AO5">
    <cfRule type="duplicateValues" dxfId="165" priority="13" stopIfTrue="1"/>
    <cfRule type="containsBlanks" dxfId="164" priority="14" stopIfTrue="1">
      <formula>LEN(TRIM(AO5))=0</formula>
    </cfRule>
  </conditionalFormatting>
  <conditionalFormatting sqref="AO5">
    <cfRule type="duplicateValues" dxfId="163" priority="15" stopIfTrue="1"/>
    <cfRule type="containsBlanks" dxfId="162" priority="16" stopIfTrue="1">
      <formula>LEN(TRIM(AO5))=0</formula>
    </cfRule>
  </conditionalFormatting>
  <conditionalFormatting sqref="AO5">
    <cfRule type="duplicateValues" dxfId="161" priority="17" stopIfTrue="1"/>
    <cfRule type="containsBlanks" dxfId="160" priority="18" stopIfTrue="1">
      <formula>LEN(TRIM(AO5))=0</formula>
    </cfRule>
  </conditionalFormatting>
  <conditionalFormatting sqref="AO5">
    <cfRule type="duplicateValues" dxfId="159" priority="19" stopIfTrue="1"/>
    <cfRule type="containsBlanks" dxfId="158" priority="20" stopIfTrue="1">
      <formula>LEN(TRIM(AO5))=0</formula>
    </cfRule>
  </conditionalFormatting>
  <conditionalFormatting sqref="AO5">
    <cfRule type="duplicateValues" dxfId="157" priority="21" stopIfTrue="1"/>
    <cfRule type="containsBlanks" dxfId="156" priority="22" stopIfTrue="1">
      <formula>LEN(TRIM(AO5))=0</formula>
    </cfRule>
  </conditionalFormatting>
  <conditionalFormatting sqref="AO5">
    <cfRule type="duplicateValues" dxfId="155" priority="23" stopIfTrue="1"/>
    <cfRule type="containsBlanks" dxfId="154" priority="24" stopIfTrue="1">
      <formula>LEN(TRIM(AO5))=0</formula>
    </cfRule>
  </conditionalFormatting>
  <conditionalFormatting sqref="AO5">
    <cfRule type="duplicateValues" dxfId="153" priority="25" stopIfTrue="1"/>
    <cfRule type="containsBlanks" dxfId="152" priority="26" stopIfTrue="1">
      <formula>LEN(TRIM(AO5))=0</formula>
    </cfRule>
  </conditionalFormatting>
  <conditionalFormatting sqref="AO8">
    <cfRule type="duplicateValues" dxfId="151" priority="5" stopIfTrue="1"/>
    <cfRule type="containsBlanks" dxfId="150" priority="6" stopIfTrue="1">
      <formula>LEN(TRIM(AO8))=0</formula>
    </cfRule>
  </conditionalFormatting>
  <conditionalFormatting sqref="BA11">
    <cfRule type="duplicateValues" dxfId="149" priority="1" stopIfTrue="1"/>
    <cfRule type="containsBlanks" dxfId="148" priority="2" stopIfTrue="1">
      <formula>LEN(TRIM(BA11))=0</formula>
    </cfRule>
  </conditionalFormatting>
  <conditionalFormatting sqref="BA11">
    <cfRule type="duplicateValues" dxfId="147" priority="3" stopIfTrue="1"/>
    <cfRule type="containsBlanks" dxfId="146" priority="4" stopIfTrue="1">
      <formula>LEN(TRIM(BA11))=0</formula>
    </cfRule>
  </conditionalFormatting>
  <dataValidations count="3">
    <dataValidation type="textLength" operator="equal" showInputMessage="1" showErrorMessage="1" errorTitle="Eroare CNP" error="CNP-ul contine doar cifre si lungimea lor este de 13 caractere!" sqref="AH422:AH423 AH113:AH149 AH49:AH111 AH2:AH47 L2:L47 L49:L111 L113:L149 L422:L423 BE2:BE8 AH197 AW2 AW4 BA2:BA4 AS2:AS36 BA30:BA33 BI2:BI11 BI19:BI26 BI13:BI17 DA5:DA6 BA22:BA23 BA25:BA27 BE18:BE26 AW6:AW12 AW17:AW24 AW26:AW28 BE10:BE16 L543 AO8 AO2 AO4:AO5 BA6:BA11 BA13:BA18" xr:uid="{00000000-0002-0000-0300-000000000000}">
      <formula1>13</formula1>
    </dataValidation>
    <dataValidation type="textLength" showInputMessage="1" showErrorMessage="1" errorTitle="Eroare Nume" error="Lungimea numelui trebuie sa fie cuprinsa intre 1 si 50 caractere!" sqref="T2:T147" xr:uid="{00000000-0002-0000-0300-000001000000}">
      <formula1>1</formula1>
      <formula2>50</formula2>
    </dataValidation>
    <dataValidation type="textLength" showInputMessage="1" showErrorMessage="1" errorTitle="Eroare Prenume" error="Lungimea trebuie sa fie cuprinsa intre 1 si 50 caractere!" sqref="U2:U147" xr:uid="{00000000-0002-0000-0300-000002000000}">
      <formula1>1</formula1>
      <formula2>50</formula2>
    </dataValidation>
  </dataValidation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9FF99"/>
  </sheetPr>
  <dimension ref="A1:L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8.42578125" customWidth="1"/>
    <col min="4" max="4" width="8.42578125" customWidth="1"/>
    <col min="5" max="5" width="17.7109375" customWidth="1"/>
    <col min="6" max="6" width="6.28515625" customWidth="1"/>
    <col min="7" max="7" width="35.140625" customWidth="1"/>
    <col min="8" max="8" width="66.7109375" customWidth="1"/>
    <col min="9" max="9" width="31.28515625" customWidth="1"/>
    <col min="10" max="10" width="51.85546875" customWidth="1"/>
    <col min="11" max="11" width="13.140625" customWidth="1"/>
    <col min="12" max="12" width="38.5703125" customWidth="1"/>
  </cols>
  <sheetData>
    <row r="1" spans="1:12" ht="15.75" x14ac:dyDescent="0.25">
      <c r="A1" s="102" t="str">
        <f>FisaAutoevaluare!A1</f>
        <v>Universitatea SPIRU HARET - 
Anul universitar 2021-2022</v>
      </c>
      <c r="B1" s="102"/>
      <c r="C1" s="102"/>
      <c r="D1" s="102"/>
      <c r="E1" s="102"/>
      <c r="F1" s="102"/>
      <c r="G1" s="669" t="str">
        <f>HYPERLINK("#FisaAutoevaluare!D172","Inapoi in Fisa C")</f>
        <v>Inapoi in Fisa C</v>
      </c>
      <c r="H1" s="683" t="str">
        <f>FisaAutoevaluare!B126</f>
        <v>Articole/ realizări/ creaţii științifice/ artistice/ literare</v>
      </c>
      <c r="I1" s="683"/>
      <c r="J1" s="683"/>
      <c r="L1" s="41"/>
    </row>
    <row r="2" spans="1:12" ht="15.75" customHeight="1" x14ac:dyDescent="0.25">
      <c r="A2" s="102">
        <f>FisaAutoevaluare!D2</f>
        <v>0</v>
      </c>
      <c r="B2" s="102"/>
      <c r="C2" s="102"/>
      <c r="D2" s="102"/>
      <c r="E2" s="102"/>
      <c r="F2" s="102"/>
      <c r="G2" s="670"/>
      <c r="H2" s="681" t="str">
        <f>FisaAutoevaluare!D172</f>
        <v>Realizări/ creaţii artistice- spectacol, în calitate de compozitor, dirijor, solist, consemnate în presă şi mijloacele mass- media pentru calitatea şi valoarea lor artistică/ înregistrate pe DVD, în calitate de cadru didactic la Universitatea Spiru Haret.</v>
      </c>
      <c r="I2" s="681"/>
      <c r="J2" s="681"/>
      <c r="K2" s="681"/>
      <c r="L2" s="681"/>
    </row>
    <row r="3" spans="1:12" x14ac:dyDescent="0.25">
      <c r="A3" s="676" t="str">
        <f>IF(FisaAutoevaluare!D3="","?",FisaAutoevaluare!D3)</f>
        <v>?</v>
      </c>
      <c r="B3" s="676"/>
      <c r="C3" s="676"/>
      <c r="D3" s="676"/>
      <c r="E3" s="103"/>
      <c r="F3" s="103"/>
      <c r="G3" s="671"/>
      <c r="H3" s="682"/>
      <c r="I3" s="682"/>
      <c r="J3" s="682"/>
      <c r="K3" s="682"/>
      <c r="L3" s="682"/>
    </row>
    <row r="4" spans="1:12" s="43" customFormat="1" ht="30" x14ac:dyDescent="0.25">
      <c r="A4" s="74" t="s">
        <v>1962</v>
      </c>
      <c r="B4" s="75" t="s">
        <v>1963</v>
      </c>
      <c r="C4" s="75" t="s">
        <v>2277</v>
      </c>
      <c r="D4" s="75" t="s">
        <v>2310</v>
      </c>
      <c r="E4" s="198" t="s">
        <v>2105</v>
      </c>
      <c r="F4" s="197" t="s">
        <v>1992</v>
      </c>
      <c r="G4" s="198" t="s">
        <v>2312</v>
      </c>
      <c r="H4" s="198" t="s">
        <v>2307</v>
      </c>
      <c r="I4" s="198" t="s">
        <v>2308</v>
      </c>
      <c r="J4" s="198" t="s">
        <v>2309</v>
      </c>
      <c r="K4" s="198" t="s">
        <v>2595</v>
      </c>
      <c r="L4" s="198" t="s">
        <v>1994</v>
      </c>
    </row>
    <row r="5" spans="1:12" ht="63" customHeight="1" x14ac:dyDescent="0.25">
      <c r="A5" s="76" t="str">
        <f>IF(H5="","",ROW()-4)</f>
        <v/>
      </c>
      <c r="B5" s="77" t="str">
        <f>IF(H5="","","C12")</f>
        <v/>
      </c>
      <c r="C5" s="78" t="str">
        <f>IF(AND(E5&lt;&gt;"",F5&lt;&gt;""),PROPER(A$3),"")</f>
        <v/>
      </c>
      <c r="D5" s="78" t="str">
        <f>IF(E5&lt;&gt;"","realizare","")</f>
        <v/>
      </c>
      <c r="E5" s="186"/>
      <c r="F5" s="187"/>
      <c r="G5" s="180"/>
      <c r="H5" s="178"/>
      <c r="I5" s="180"/>
      <c r="J5" s="178"/>
      <c r="K5" s="218"/>
      <c r="L5" s="179"/>
    </row>
    <row r="6" spans="1:12" ht="63" customHeight="1" x14ac:dyDescent="0.25">
      <c r="A6" s="76" t="str">
        <f t="shared" ref="A6:A50" si="0">IF(H6="","",ROW()-4)</f>
        <v/>
      </c>
      <c r="B6" s="77" t="str">
        <f t="shared" ref="B6:B50" si="1">IF(H6="","","C12")</f>
        <v/>
      </c>
      <c r="C6" s="78" t="str">
        <f t="shared" ref="C6:C50" si="2">IF(AND(E6&lt;&gt;"",F6&lt;&gt;""),PROPER(A$3),"")</f>
        <v/>
      </c>
      <c r="D6" s="78" t="str">
        <f t="shared" ref="D6:D50" si="3">IF(E6&lt;&gt;"","realizare","")</f>
        <v/>
      </c>
      <c r="E6" s="186"/>
      <c r="F6" s="187"/>
      <c r="G6" s="178"/>
      <c r="H6" s="178"/>
      <c r="I6" s="180"/>
      <c r="J6" s="178"/>
      <c r="K6" s="218"/>
      <c r="L6" s="178"/>
    </row>
    <row r="7" spans="1:12" ht="63" customHeight="1" x14ac:dyDescent="0.25">
      <c r="A7" s="76" t="str">
        <f t="shared" si="0"/>
        <v/>
      </c>
      <c r="B7" s="77" t="str">
        <f t="shared" si="1"/>
        <v/>
      </c>
      <c r="C7" s="78" t="str">
        <f t="shared" si="2"/>
        <v/>
      </c>
      <c r="D7" s="78" t="str">
        <f t="shared" si="3"/>
        <v/>
      </c>
      <c r="E7" s="186"/>
      <c r="F7" s="187"/>
      <c r="G7" s="180"/>
      <c r="H7" s="180"/>
      <c r="I7" s="180"/>
      <c r="J7" s="178"/>
      <c r="K7" s="218"/>
      <c r="L7" s="178"/>
    </row>
    <row r="8" spans="1:12" ht="63" customHeight="1" x14ac:dyDescent="0.25">
      <c r="A8" s="76" t="str">
        <f t="shared" si="0"/>
        <v/>
      </c>
      <c r="B8" s="77" t="str">
        <f t="shared" si="1"/>
        <v/>
      </c>
      <c r="C8" s="78" t="str">
        <f t="shared" si="2"/>
        <v/>
      </c>
      <c r="D8" s="78" t="str">
        <f t="shared" si="3"/>
        <v/>
      </c>
      <c r="E8" s="186"/>
      <c r="F8" s="187"/>
      <c r="G8" s="180"/>
      <c r="H8" s="180"/>
      <c r="I8" s="180"/>
      <c r="J8" s="178"/>
      <c r="K8" s="218"/>
      <c r="L8" s="178"/>
    </row>
    <row r="9" spans="1:12" ht="63" customHeight="1" x14ac:dyDescent="0.25">
      <c r="A9" s="76" t="str">
        <f t="shared" si="0"/>
        <v/>
      </c>
      <c r="B9" s="77" t="str">
        <f t="shared" si="1"/>
        <v/>
      </c>
      <c r="C9" s="78" t="str">
        <f t="shared" si="2"/>
        <v/>
      </c>
      <c r="D9" s="78" t="str">
        <f t="shared" si="3"/>
        <v/>
      </c>
      <c r="E9" s="186"/>
      <c r="F9" s="187"/>
      <c r="G9" s="180"/>
      <c r="H9" s="180"/>
      <c r="I9" s="180"/>
      <c r="J9" s="178"/>
      <c r="K9" s="218"/>
      <c r="L9" s="178"/>
    </row>
    <row r="10" spans="1:12" ht="63" customHeight="1" x14ac:dyDescent="0.25">
      <c r="A10" s="76" t="str">
        <f t="shared" si="0"/>
        <v/>
      </c>
      <c r="B10" s="77" t="str">
        <f t="shared" si="1"/>
        <v/>
      </c>
      <c r="C10" s="78" t="str">
        <f t="shared" si="2"/>
        <v/>
      </c>
      <c r="D10" s="78" t="str">
        <f t="shared" si="3"/>
        <v/>
      </c>
      <c r="E10" s="186"/>
      <c r="F10" s="187"/>
      <c r="G10" s="180"/>
      <c r="H10" s="180"/>
      <c r="I10" s="180"/>
      <c r="J10" s="178"/>
      <c r="K10" s="218"/>
      <c r="L10" s="178"/>
    </row>
    <row r="11" spans="1:12" ht="63" customHeight="1" x14ac:dyDescent="0.25">
      <c r="A11" s="76" t="str">
        <f t="shared" si="0"/>
        <v/>
      </c>
      <c r="B11" s="77" t="str">
        <f t="shared" si="1"/>
        <v/>
      </c>
      <c r="C11" s="78" t="str">
        <f t="shared" si="2"/>
        <v/>
      </c>
      <c r="D11" s="78" t="str">
        <f t="shared" si="3"/>
        <v/>
      </c>
      <c r="E11" s="186"/>
      <c r="F11" s="187"/>
      <c r="G11" s="180"/>
      <c r="H11" s="179"/>
      <c r="I11" s="180"/>
      <c r="J11" s="178"/>
      <c r="K11" s="218"/>
      <c r="L11" s="178"/>
    </row>
    <row r="12" spans="1:12" ht="63" customHeight="1" x14ac:dyDescent="0.25">
      <c r="A12" s="76" t="str">
        <f t="shared" si="0"/>
        <v/>
      </c>
      <c r="B12" s="77" t="str">
        <f t="shared" si="1"/>
        <v/>
      </c>
      <c r="C12" s="78" t="str">
        <f t="shared" si="2"/>
        <v/>
      </c>
      <c r="D12" s="78" t="str">
        <f t="shared" si="3"/>
        <v/>
      </c>
      <c r="E12" s="186"/>
      <c r="F12" s="187"/>
      <c r="G12" s="180"/>
      <c r="H12" s="180"/>
      <c r="I12" s="180"/>
      <c r="J12" s="178"/>
      <c r="K12" s="218"/>
      <c r="L12" s="178"/>
    </row>
    <row r="13" spans="1:12" ht="63" customHeight="1" x14ac:dyDescent="0.25">
      <c r="A13" s="76" t="str">
        <f t="shared" si="0"/>
        <v/>
      </c>
      <c r="B13" s="77" t="str">
        <f t="shared" si="1"/>
        <v/>
      </c>
      <c r="C13" s="78" t="str">
        <f t="shared" si="2"/>
        <v/>
      </c>
      <c r="D13" s="78" t="str">
        <f t="shared" si="3"/>
        <v/>
      </c>
      <c r="E13" s="186"/>
      <c r="F13" s="187"/>
      <c r="G13" s="180"/>
      <c r="H13" s="180"/>
      <c r="I13" s="180"/>
      <c r="J13" s="178"/>
      <c r="K13" s="218"/>
      <c r="L13" s="178"/>
    </row>
    <row r="14" spans="1:12" ht="63" customHeight="1" x14ac:dyDescent="0.25">
      <c r="A14" s="76" t="str">
        <f t="shared" si="0"/>
        <v/>
      </c>
      <c r="B14" s="77" t="str">
        <f t="shared" si="1"/>
        <v/>
      </c>
      <c r="C14" s="78" t="str">
        <f t="shared" si="2"/>
        <v/>
      </c>
      <c r="D14" s="78" t="str">
        <f t="shared" si="3"/>
        <v/>
      </c>
      <c r="E14" s="186"/>
      <c r="F14" s="187"/>
      <c r="G14" s="180"/>
      <c r="H14" s="180"/>
      <c r="I14" s="180"/>
      <c r="J14" s="178"/>
      <c r="K14" s="218"/>
      <c r="L14" s="178"/>
    </row>
    <row r="15" spans="1:12" ht="63" customHeight="1" x14ac:dyDescent="0.25">
      <c r="A15" s="76" t="str">
        <f t="shared" si="0"/>
        <v/>
      </c>
      <c r="B15" s="77" t="str">
        <f t="shared" si="1"/>
        <v/>
      </c>
      <c r="C15" s="78" t="str">
        <f t="shared" si="2"/>
        <v/>
      </c>
      <c r="D15" s="78" t="str">
        <f t="shared" si="3"/>
        <v/>
      </c>
      <c r="E15" s="186"/>
      <c r="F15" s="187"/>
      <c r="G15" s="180"/>
      <c r="H15" s="180"/>
      <c r="I15" s="180"/>
      <c r="J15" s="178"/>
      <c r="K15" s="218"/>
      <c r="L15" s="178"/>
    </row>
    <row r="16" spans="1:12" ht="63" customHeight="1" x14ac:dyDescent="0.25">
      <c r="A16" s="76" t="str">
        <f t="shared" si="0"/>
        <v/>
      </c>
      <c r="B16" s="77" t="str">
        <f t="shared" si="1"/>
        <v/>
      </c>
      <c r="C16" s="78" t="str">
        <f t="shared" si="2"/>
        <v/>
      </c>
      <c r="D16" s="78" t="str">
        <f t="shared" si="3"/>
        <v/>
      </c>
      <c r="E16" s="186"/>
      <c r="F16" s="187"/>
      <c r="G16" s="180"/>
      <c r="H16" s="180"/>
      <c r="I16" s="180"/>
      <c r="J16" s="178"/>
      <c r="K16" s="218"/>
      <c r="L16" s="178"/>
    </row>
    <row r="17" spans="1:12" ht="63" customHeight="1" x14ac:dyDescent="0.25">
      <c r="A17" s="76" t="str">
        <f t="shared" si="0"/>
        <v/>
      </c>
      <c r="B17" s="77" t="str">
        <f t="shared" si="1"/>
        <v/>
      </c>
      <c r="C17" s="78" t="str">
        <f t="shared" si="2"/>
        <v/>
      </c>
      <c r="D17" s="78" t="str">
        <f t="shared" si="3"/>
        <v/>
      </c>
      <c r="E17" s="186"/>
      <c r="F17" s="187"/>
      <c r="G17" s="180"/>
      <c r="H17" s="180"/>
      <c r="I17" s="180"/>
      <c r="J17" s="178"/>
      <c r="K17" s="218"/>
      <c r="L17" s="178"/>
    </row>
    <row r="18" spans="1:12" ht="63" customHeight="1" x14ac:dyDescent="0.25">
      <c r="A18" s="76" t="str">
        <f t="shared" si="0"/>
        <v/>
      </c>
      <c r="B18" s="77" t="str">
        <f t="shared" si="1"/>
        <v/>
      </c>
      <c r="C18" s="78" t="str">
        <f t="shared" si="2"/>
        <v/>
      </c>
      <c r="D18" s="78" t="str">
        <f t="shared" si="3"/>
        <v/>
      </c>
      <c r="E18" s="186"/>
      <c r="F18" s="187"/>
      <c r="G18" s="180"/>
      <c r="H18" s="180"/>
      <c r="I18" s="180"/>
      <c r="J18" s="178"/>
      <c r="K18" s="218"/>
      <c r="L18" s="178"/>
    </row>
    <row r="19" spans="1:12" ht="63" customHeight="1" x14ac:dyDescent="0.25">
      <c r="A19" s="76" t="str">
        <f t="shared" si="0"/>
        <v/>
      </c>
      <c r="B19" s="77" t="str">
        <f t="shared" si="1"/>
        <v/>
      </c>
      <c r="C19" s="78" t="str">
        <f t="shared" si="2"/>
        <v/>
      </c>
      <c r="D19" s="78" t="str">
        <f t="shared" si="3"/>
        <v/>
      </c>
      <c r="E19" s="186"/>
      <c r="F19" s="187"/>
      <c r="G19" s="180"/>
      <c r="H19" s="178"/>
      <c r="I19" s="180"/>
      <c r="J19" s="178"/>
      <c r="K19" s="218"/>
      <c r="L19" s="178"/>
    </row>
    <row r="20" spans="1:12" ht="63" customHeight="1" x14ac:dyDescent="0.25">
      <c r="A20" s="76" t="str">
        <f t="shared" si="0"/>
        <v/>
      </c>
      <c r="B20" s="77" t="str">
        <f t="shared" si="1"/>
        <v/>
      </c>
      <c r="C20" s="78" t="str">
        <f t="shared" si="2"/>
        <v/>
      </c>
      <c r="D20" s="78" t="str">
        <f t="shared" si="3"/>
        <v/>
      </c>
      <c r="E20" s="186"/>
      <c r="F20" s="187"/>
      <c r="G20" s="180"/>
      <c r="H20" s="180"/>
      <c r="I20" s="180"/>
      <c r="J20" s="178"/>
      <c r="K20" s="218"/>
      <c r="L20" s="178"/>
    </row>
    <row r="21" spans="1:12" ht="63" customHeight="1" x14ac:dyDescent="0.25">
      <c r="A21" s="76" t="str">
        <f t="shared" si="0"/>
        <v/>
      </c>
      <c r="B21" s="77" t="str">
        <f t="shared" si="1"/>
        <v/>
      </c>
      <c r="C21" s="78" t="str">
        <f t="shared" si="2"/>
        <v/>
      </c>
      <c r="D21" s="78" t="str">
        <f t="shared" si="3"/>
        <v/>
      </c>
      <c r="E21" s="186"/>
      <c r="F21" s="187"/>
      <c r="G21" s="181"/>
      <c r="H21" s="181"/>
      <c r="I21" s="180"/>
      <c r="J21" s="178"/>
      <c r="K21" s="218"/>
      <c r="L21" s="179"/>
    </row>
    <row r="22" spans="1:12" ht="63" customHeight="1" x14ac:dyDescent="0.25">
      <c r="A22" s="76" t="str">
        <f t="shared" si="0"/>
        <v/>
      </c>
      <c r="B22" s="77" t="str">
        <f t="shared" si="1"/>
        <v/>
      </c>
      <c r="C22" s="78" t="str">
        <f t="shared" si="2"/>
        <v/>
      </c>
      <c r="D22" s="78" t="str">
        <f t="shared" si="3"/>
        <v/>
      </c>
      <c r="E22" s="186"/>
      <c r="F22" s="187"/>
      <c r="G22" s="181"/>
      <c r="H22" s="181"/>
      <c r="I22" s="180"/>
      <c r="J22" s="178"/>
      <c r="K22" s="218"/>
      <c r="L22" s="178"/>
    </row>
    <row r="23" spans="1:12" ht="63" customHeight="1" x14ac:dyDescent="0.25">
      <c r="A23" s="76" t="str">
        <f t="shared" si="0"/>
        <v/>
      </c>
      <c r="B23" s="77" t="str">
        <f t="shared" si="1"/>
        <v/>
      </c>
      <c r="C23" s="78" t="str">
        <f t="shared" si="2"/>
        <v/>
      </c>
      <c r="D23" s="78" t="str">
        <f t="shared" si="3"/>
        <v/>
      </c>
      <c r="E23" s="186"/>
      <c r="F23" s="187"/>
      <c r="G23" s="181"/>
      <c r="H23" s="181"/>
      <c r="I23" s="180"/>
      <c r="J23" s="178"/>
      <c r="K23" s="218"/>
      <c r="L23" s="178"/>
    </row>
    <row r="24" spans="1:12" ht="63" customHeight="1" x14ac:dyDescent="0.25">
      <c r="A24" s="76" t="str">
        <f t="shared" si="0"/>
        <v/>
      </c>
      <c r="B24" s="77" t="str">
        <f t="shared" si="1"/>
        <v/>
      </c>
      <c r="C24" s="78" t="str">
        <f t="shared" si="2"/>
        <v/>
      </c>
      <c r="D24" s="78" t="str">
        <f t="shared" si="3"/>
        <v/>
      </c>
      <c r="E24" s="186"/>
      <c r="F24" s="187"/>
      <c r="G24" s="190"/>
      <c r="H24" s="181"/>
      <c r="I24" s="180"/>
      <c r="J24" s="178"/>
      <c r="K24" s="218"/>
      <c r="L24" s="178"/>
    </row>
    <row r="25" spans="1:12" ht="63" customHeight="1" x14ac:dyDescent="0.25">
      <c r="A25" s="76" t="str">
        <f t="shared" si="0"/>
        <v/>
      </c>
      <c r="B25" s="77" t="str">
        <f t="shared" si="1"/>
        <v/>
      </c>
      <c r="C25" s="78" t="str">
        <f t="shared" si="2"/>
        <v/>
      </c>
      <c r="D25" s="78" t="str">
        <f t="shared" si="3"/>
        <v/>
      </c>
      <c r="E25" s="186"/>
      <c r="F25" s="187"/>
      <c r="G25" s="181"/>
      <c r="H25" s="181"/>
      <c r="I25" s="180"/>
      <c r="J25" s="178"/>
      <c r="K25" s="218"/>
      <c r="L25" s="178"/>
    </row>
    <row r="26" spans="1:12" ht="63" customHeight="1" x14ac:dyDescent="0.25">
      <c r="A26" s="76" t="str">
        <f t="shared" si="0"/>
        <v/>
      </c>
      <c r="B26" s="77" t="str">
        <f t="shared" si="1"/>
        <v/>
      </c>
      <c r="C26" s="78" t="str">
        <f t="shared" si="2"/>
        <v/>
      </c>
      <c r="D26" s="78" t="str">
        <f t="shared" si="3"/>
        <v/>
      </c>
      <c r="E26" s="186"/>
      <c r="F26" s="187"/>
      <c r="G26" s="181"/>
      <c r="H26" s="181"/>
      <c r="I26" s="180"/>
      <c r="J26" s="178"/>
      <c r="K26" s="218"/>
      <c r="L26" s="178"/>
    </row>
    <row r="27" spans="1:12" ht="63" customHeight="1" x14ac:dyDescent="0.25">
      <c r="A27" s="76" t="str">
        <f t="shared" si="0"/>
        <v/>
      </c>
      <c r="B27" s="77" t="str">
        <f t="shared" si="1"/>
        <v/>
      </c>
      <c r="C27" s="78" t="str">
        <f t="shared" si="2"/>
        <v/>
      </c>
      <c r="D27" s="78" t="str">
        <f t="shared" si="3"/>
        <v/>
      </c>
      <c r="E27" s="186"/>
      <c r="F27" s="187"/>
      <c r="G27" s="181"/>
      <c r="H27" s="181"/>
      <c r="I27" s="180"/>
      <c r="J27" s="178"/>
      <c r="K27" s="218"/>
      <c r="L27" s="178"/>
    </row>
    <row r="28" spans="1:12" ht="63" customHeight="1" x14ac:dyDescent="0.25">
      <c r="A28" s="76" t="str">
        <f t="shared" si="0"/>
        <v/>
      </c>
      <c r="B28" s="77" t="str">
        <f t="shared" si="1"/>
        <v/>
      </c>
      <c r="C28" s="78" t="str">
        <f t="shared" si="2"/>
        <v/>
      </c>
      <c r="D28" s="78" t="str">
        <f t="shared" si="3"/>
        <v/>
      </c>
      <c r="E28" s="186"/>
      <c r="F28" s="187"/>
      <c r="G28" s="181"/>
      <c r="H28" s="181"/>
      <c r="I28" s="180"/>
      <c r="J28" s="178"/>
      <c r="K28" s="218"/>
      <c r="L28" s="178"/>
    </row>
    <row r="29" spans="1:12" ht="63" customHeight="1" x14ac:dyDescent="0.25">
      <c r="A29" s="76" t="str">
        <f t="shared" si="0"/>
        <v/>
      </c>
      <c r="B29" s="77" t="str">
        <f t="shared" si="1"/>
        <v/>
      </c>
      <c r="C29" s="78" t="str">
        <f t="shared" si="2"/>
        <v/>
      </c>
      <c r="D29" s="78" t="str">
        <f t="shared" si="3"/>
        <v/>
      </c>
      <c r="E29" s="186"/>
      <c r="F29" s="187"/>
      <c r="G29" s="181"/>
      <c r="H29" s="181"/>
      <c r="I29" s="180"/>
      <c r="J29" s="178"/>
      <c r="K29" s="218"/>
      <c r="L29" s="178"/>
    </row>
    <row r="30" spans="1:12" ht="63" customHeight="1" x14ac:dyDescent="0.25">
      <c r="A30" s="76" t="str">
        <f t="shared" si="0"/>
        <v/>
      </c>
      <c r="B30" s="77" t="str">
        <f t="shared" si="1"/>
        <v/>
      </c>
      <c r="C30" s="78" t="str">
        <f t="shared" si="2"/>
        <v/>
      </c>
      <c r="D30" s="78" t="str">
        <f t="shared" si="3"/>
        <v/>
      </c>
      <c r="E30" s="186"/>
      <c r="F30" s="187"/>
      <c r="G30" s="181"/>
      <c r="H30" s="181"/>
      <c r="I30" s="180"/>
      <c r="J30" s="178"/>
      <c r="K30" s="218"/>
      <c r="L30" s="178"/>
    </row>
    <row r="31" spans="1:12" ht="63" customHeight="1" x14ac:dyDescent="0.25">
      <c r="A31" s="76" t="str">
        <f t="shared" si="0"/>
        <v/>
      </c>
      <c r="B31" s="77" t="str">
        <f t="shared" si="1"/>
        <v/>
      </c>
      <c r="C31" s="78" t="str">
        <f t="shared" si="2"/>
        <v/>
      </c>
      <c r="D31" s="78" t="str">
        <f t="shared" si="3"/>
        <v/>
      </c>
      <c r="E31" s="186"/>
      <c r="F31" s="187"/>
      <c r="G31" s="181"/>
      <c r="H31" s="181"/>
      <c r="I31" s="180"/>
      <c r="J31" s="178"/>
      <c r="K31" s="218"/>
      <c r="L31" s="178"/>
    </row>
    <row r="32" spans="1:12" ht="63" customHeight="1" x14ac:dyDescent="0.25">
      <c r="A32" s="76" t="str">
        <f t="shared" si="0"/>
        <v/>
      </c>
      <c r="B32" s="77" t="str">
        <f t="shared" si="1"/>
        <v/>
      </c>
      <c r="C32" s="78" t="str">
        <f t="shared" si="2"/>
        <v/>
      </c>
      <c r="D32" s="78" t="str">
        <f t="shared" si="3"/>
        <v/>
      </c>
      <c r="E32" s="186"/>
      <c r="F32" s="187"/>
      <c r="G32" s="181"/>
      <c r="H32" s="181"/>
      <c r="I32" s="180"/>
      <c r="J32" s="178"/>
      <c r="K32" s="218"/>
      <c r="L32" s="178"/>
    </row>
    <row r="33" spans="1:12" ht="63" customHeight="1" x14ac:dyDescent="0.25">
      <c r="A33" s="76" t="str">
        <f t="shared" si="0"/>
        <v/>
      </c>
      <c r="B33" s="77" t="str">
        <f t="shared" si="1"/>
        <v/>
      </c>
      <c r="C33" s="78" t="str">
        <f t="shared" si="2"/>
        <v/>
      </c>
      <c r="D33" s="78" t="str">
        <f t="shared" si="3"/>
        <v/>
      </c>
      <c r="E33" s="186"/>
      <c r="F33" s="187"/>
      <c r="G33" s="181"/>
      <c r="H33" s="181"/>
      <c r="I33" s="180"/>
      <c r="J33" s="178"/>
      <c r="K33" s="218"/>
      <c r="L33" s="178"/>
    </row>
    <row r="34" spans="1:12" ht="63" customHeight="1" x14ac:dyDescent="0.25">
      <c r="A34" s="76" t="str">
        <f t="shared" si="0"/>
        <v/>
      </c>
      <c r="B34" s="77" t="str">
        <f t="shared" si="1"/>
        <v/>
      </c>
      <c r="C34" s="78" t="str">
        <f t="shared" si="2"/>
        <v/>
      </c>
      <c r="D34" s="78" t="str">
        <f t="shared" si="3"/>
        <v/>
      </c>
      <c r="E34" s="186"/>
      <c r="F34" s="187"/>
      <c r="G34" s="181"/>
      <c r="H34" s="181"/>
      <c r="I34" s="180"/>
      <c r="J34" s="178"/>
      <c r="K34" s="218"/>
      <c r="L34" s="178"/>
    </row>
    <row r="35" spans="1:12" ht="63" customHeight="1" x14ac:dyDescent="0.25">
      <c r="A35" s="76" t="str">
        <f t="shared" si="0"/>
        <v/>
      </c>
      <c r="B35" s="77" t="str">
        <f t="shared" si="1"/>
        <v/>
      </c>
      <c r="C35" s="78" t="str">
        <f t="shared" si="2"/>
        <v/>
      </c>
      <c r="D35" s="78" t="str">
        <f t="shared" si="3"/>
        <v/>
      </c>
      <c r="E35" s="186"/>
      <c r="F35" s="187"/>
      <c r="G35" s="181"/>
      <c r="H35" s="181"/>
      <c r="I35" s="180"/>
      <c r="J35" s="178"/>
      <c r="K35" s="218"/>
      <c r="L35" s="178"/>
    </row>
    <row r="36" spans="1:12" ht="63" customHeight="1" x14ac:dyDescent="0.25">
      <c r="A36" s="76" t="str">
        <f t="shared" si="0"/>
        <v/>
      </c>
      <c r="B36" s="77" t="str">
        <f t="shared" si="1"/>
        <v/>
      </c>
      <c r="C36" s="78" t="str">
        <f t="shared" si="2"/>
        <v/>
      </c>
      <c r="D36" s="78" t="str">
        <f t="shared" si="3"/>
        <v/>
      </c>
      <c r="E36" s="186"/>
      <c r="F36" s="187"/>
      <c r="G36" s="181"/>
      <c r="H36" s="181"/>
      <c r="I36" s="180"/>
      <c r="J36" s="178"/>
      <c r="K36" s="218"/>
      <c r="L36" s="178"/>
    </row>
    <row r="37" spans="1:12" ht="63" customHeight="1" x14ac:dyDescent="0.25">
      <c r="A37" s="76" t="str">
        <f t="shared" si="0"/>
        <v/>
      </c>
      <c r="B37" s="77" t="str">
        <f t="shared" si="1"/>
        <v/>
      </c>
      <c r="C37" s="78" t="str">
        <f t="shared" si="2"/>
        <v/>
      </c>
      <c r="D37" s="78" t="str">
        <f t="shared" si="3"/>
        <v/>
      </c>
      <c r="E37" s="186"/>
      <c r="F37" s="187"/>
      <c r="G37" s="181"/>
      <c r="H37" s="181"/>
      <c r="I37" s="180"/>
      <c r="J37" s="178"/>
      <c r="K37" s="218"/>
      <c r="L37" s="178"/>
    </row>
    <row r="38" spans="1:12" ht="63" customHeight="1" x14ac:dyDescent="0.25">
      <c r="A38" s="76" t="str">
        <f t="shared" si="0"/>
        <v/>
      </c>
      <c r="B38" s="77" t="str">
        <f t="shared" si="1"/>
        <v/>
      </c>
      <c r="C38" s="78" t="str">
        <f t="shared" si="2"/>
        <v/>
      </c>
      <c r="D38" s="78" t="str">
        <f t="shared" si="3"/>
        <v/>
      </c>
      <c r="E38" s="186"/>
      <c r="F38" s="187"/>
      <c r="G38" s="181"/>
      <c r="H38" s="181"/>
      <c r="I38" s="180"/>
      <c r="J38" s="178"/>
      <c r="K38" s="218"/>
      <c r="L38" s="178"/>
    </row>
    <row r="39" spans="1:12" ht="63" customHeight="1" x14ac:dyDescent="0.25">
      <c r="A39" s="76" t="str">
        <f t="shared" si="0"/>
        <v/>
      </c>
      <c r="B39" s="77" t="str">
        <f t="shared" si="1"/>
        <v/>
      </c>
      <c r="C39" s="78" t="str">
        <f t="shared" si="2"/>
        <v/>
      </c>
      <c r="D39" s="78" t="str">
        <f t="shared" si="3"/>
        <v/>
      </c>
      <c r="E39" s="186"/>
      <c r="F39" s="187"/>
      <c r="G39" s="181"/>
      <c r="H39" s="181"/>
      <c r="I39" s="180"/>
      <c r="J39" s="178"/>
      <c r="K39" s="218"/>
      <c r="L39" s="178"/>
    </row>
    <row r="40" spans="1:12" ht="63" customHeight="1" x14ac:dyDescent="0.25">
      <c r="A40" s="76" t="str">
        <f t="shared" si="0"/>
        <v/>
      </c>
      <c r="B40" s="77" t="str">
        <f t="shared" si="1"/>
        <v/>
      </c>
      <c r="C40" s="78" t="str">
        <f t="shared" si="2"/>
        <v/>
      </c>
      <c r="D40" s="78" t="str">
        <f t="shared" si="3"/>
        <v/>
      </c>
      <c r="E40" s="186"/>
      <c r="F40" s="187"/>
      <c r="G40" s="181"/>
      <c r="H40" s="181"/>
      <c r="I40" s="180"/>
      <c r="J40" s="178"/>
      <c r="K40" s="218"/>
      <c r="L40" s="178"/>
    </row>
    <row r="41" spans="1:12" ht="63" customHeight="1" x14ac:dyDescent="0.25">
      <c r="A41" s="76" t="str">
        <f t="shared" si="0"/>
        <v/>
      </c>
      <c r="B41" s="77" t="str">
        <f t="shared" si="1"/>
        <v/>
      </c>
      <c r="C41" s="78" t="str">
        <f t="shared" si="2"/>
        <v/>
      </c>
      <c r="D41" s="78" t="str">
        <f t="shared" si="3"/>
        <v/>
      </c>
      <c r="E41" s="186"/>
      <c r="F41" s="187"/>
      <c r="G41" s="181"/>
      <c r="H41" s="181"/>
      <c r="I41" s="180"/>
      <c r="J41" s="178"/>
      <c r="K41" s="218"/>
      <c r="L41" s="178"/>
    </row>
    <row r="42" spans="1:12" ht="63" customHeight="1" x14ac:dyDescent="0.25">
      <c r="A42" s="76" t="str">
        <f t="shared" si="0"/>
        <v/>
      </c>
      <c r="B42" s="77" t="str">
        <f t="shared" si="1"/>
        <v/>
      </c>
      <c r="C42" s="78" t="str">
        <f t="shared" si="2"/>
        <v/>
      </c>
      <c r="D42" s="78" t="str">
        <f t="shared" si="3"/>
        <v/>
      </c>
      <c r="E42" s="186"/>
      <c r="F42" s="187"/>
      <c r="G42" s="181"/>
      <c r="H42" s="181"/>
      <c r="I42" s="180"/>
      <c r="J42" s="178"/>
      <c r="K42" s="218"/>
      <c r="L42" s="178"/>
    </row>
    <row r="43" spans="1:12" ht="63" customHeight="1" x14ac:dyDescent="0.25">
      <c r="A43" s="76" t="str">
        <f t="shared" si="0"/>
        <v/>
      </c>
      <c r="B43" s="77" t="str">
        <f t="shared" si="1"/>
        <v/>
      </c>
      <c r="C43" s="78" t="str">
        <f t="shared" si="2"/>
        <v/>
      </c>
      <c r="D43" s="78" t="str">
        <f t="shared" si="3"/>
        <v/>
      </c>
      <c r="E43" s="186"/>
      <c r="F43" s="187"/>
      <c r="G43" s="181"/>
      <c r="H43" s="181"/>
      <c r="I43" s="180"/>
      <c r="J43" s="178"/>
      <c r="K43" s="218"/>
      <c r="L43" s="178"/>
    </row>
    <row r="44" spans="1:12" ht="63" customHeight="1" x14ac:dyDescent="0.25">
      <c r="A44" s="76" t="str">
        <f t="shared" si="0"/>
        <v/>
      </c>
      <c r="B44" s="77" t="str">
        <f t="shared" si="1"/>
        <v/>
      </c>
      <c r="C44" s="78" t="str">
        <f t="shared" si="2"/>
        <v/>
      </c>
      <c r="D44" s="78" t="str">
        <f t="shared" si="3"/>
        <v/>
      </c>
      <c r="E44" s="186"/>
      <c r="F44" s="187"/>
      <c r="G44" s="181"/>
      <c r="H44" s="181"/>
      <c r="I44" s="180"/>
      <c r="J44" s="178"/>
      <c r="K44" s="218"/>
      <c r="L44" s="178"/>
    </row>
    <row r="45" spans="1:12" ht="63" customHeight="1" x14ac:dyDescent="0.25">
      <c r="A45" s="76" t="str">
        <f t="shared" si="0"/>
        <v/>
      </c>
      <c r="B45" s="77" t="str">
        <f t="shared" si="1"/>
        <v/>
      </c>
      <c r="C45" s="78" t="str">
        <f t="shared" si="2"/>
        <v/>
      </c>
      <c r="D45" s="78" t="str">
        <f t="shared" si="3"/>
        <v/>
      </c>
      <c r="E45" s="186"/>
      <c r="F45" s="187"/>
      <c r="G45" s="181"/>
      <c r="H45" s="181"/>
      <c r="I45" s="180"/>
      <c r="J45" s="178"/>
      <c r="K45" s="218"/>
      <c r="L45" s="178"/>
    </row>
    <row r="46" spans="1:12" ht="63" customHeight="1" x14ac:dyDescent="0.25">
      <c r="A46" s="76" t="str">
        <f t="shared" si="0"/>
        <v/>
      </c>
      <c r="B46" s="77" t="str">
        <f t="shared" si="1"/>
        <v/>
      </c>
      <c r="C46" s="78" t="str">
        <f t="shared" si="2"/>
        <v/>
      </c>
      <c r="D46" s="78" t="str">
        <f t="shared" si="3"/>
        <v/>
      </c>
      <c r="E46" s="186"/>
      <c r="F46" s="187"/>
      <c r="G46" s="181"/>
      <c r="H46" s="181"/>
      <c r="I46" s="180"/>
      <c r="J46" s="178"/>
      <c r="K46" s="218"/>
      <c r="L46" s="178"/>
    </row>
    <row r="47" spans="1:12" ht="63" customHeight="1" x14ac:dyDescent="0.25">
      <c r="A47" s="76" t="str">
        <f t="shared" si="0"/>
        <v/>
      </c>
      <c r="B47" s="77" t="str">
        <f t="shared" si="1"/>
        <v/>
      </c>
      <c r="C47" s="78" t="str">
        <f t="shared" si="2"/>
        <v/>
      </c>
      <c r="D47" s="78" t="str">
        <f t="shared" si="3"/>
        <v/>
      </c>
      <c r="E47" s="186"/>
      <c r="F47" s="187"/>
      <c r="G47" s="181"/>
      <c r="H47" s="181"/>
      <c r="I47" s="180"/>
      <c r="J47" s="178"/>
      <c r="K47" s="218"/>
      <c r="L47" s="178"/>
    </row>
    <row r="48" spans="1:12" ht="63" customHeight="1" x14ac:dyDescent="0.25">
      <c r="A48" s="76" t="str">
        <f t="shared" si="0"/>
        <v/>
      </c>
      <c r="B48" s="77" t="str">
        <f t="shared" si="1"/>
        <v/>
      </c>
      <c r="C48" s="78" t="str">
        <f t="shared" si="2"/>
        <v/>
      </c>
      <c r="D48" s="78" t="str">
        <f t="shared" si="3"/>
        <v/>
      </c>
      <c r="E48" s="186"/>
      <c r="F48" s="187"/>
      <c r="G48" s="181"/>
      <c r="H48" s="181"/>
      <c r="I48" s="180"/>
      <c r="J48" s="178"/>
      <c r="K48" s="218"/>
      <c r="L48" s="178"/>
    </row>
    <row r="49" spans="1:12" ht="63" customHeight="1" x14ac:dyDescent="0.25">
      <c r="A49" s="76" t="str">
        <f t="shared" si="0"/>
        <v/>
      </c>
      <c r="B49" s="77" t="str">
        <f t="shared" si="1"/>
        <v/>
      </c>
      <c r="C49" s="78" t="str">
        <f t="shared" si="2"/>
        <v/>
      </c>
      <c r="D49" s="78" t="str">
        <f t="shared" si="3"/>
        <v/>
      </c>
      <c r="E49" s="186"/>
      <c r="F49" s="187"/>
      <c r="G49" s="181"/>
      <c r="H49" s="181"/>
      <c r="I49" s="180"/>
      <c r="J49" s="178"/>
      <c r="K49" s="218"/>
      <c r="L49" s="178"/>
    </row>
    <row r="50" spans="1:12" ht="63" customHeight="1" x14ac:dyDescent="0.25">
      <c r="A50" s="76" t="str">
        <f t="shared" si="0"/>
        <v/>
      </c>
      <c r="B50" s="77" t="str">
        <f t="shared" si="1"/>
        <v/>
      </c>
      <c r="C50" s="78" t="str">
        <f t="shared" si="2"/>
        <v/>
      </c>
      <c r="D50" s="78" t="str">
        <f t="shared" si="3"/>
        <v/>
      </c>
      <c r="E50" s="186"/>
      <c r="F50" s="187"/>
      <c r="G50" s="181"/>
      <c r="H50" s="181"/>
      <c r="I50" s="180"/>
      <c r="J50" s="178"/>
      <c r="K50" s="218"/>
      <c r="L50" s="178"/>
    </row>
  </sheetData>
  <sheetProtection password="CC74" sheet="1" objects="1" scenarios="1" insertHyperlinks="0"/>
  <mergeCells count="4">
    <mergeCell ref="G1:G3"/>
    <mergeCell ref="H1:J1"/>
    <mergeCell ref="H2:L3"/>
    <mergeCell ref="A3:D3"/>
  </mergeCells>
  <conditionalFormatting sqref="G19:H19 J10:J50">
    <cfRule type="cellIs" dxfId="79" priority="2" operator="equal">
      <formula>0</formula>
    </cfRule>
  </conditionalFormatting>
  <conditionalFormatting sqref="E3:F3">
    <cfRule type="expression" dxfId="78" priority="1">
      <formula>$A$3="?"</formula>
    </cfRule>
  </conditionalFormatting>
  <dataValidations count="3">
    <dataValidation type="list" errorStyle="warning" allowBlank="1" showInputMessage="1" showErrorMessage="1" sqref="K5:K50" xr:uid="{00000000-0002-0000-2700-000000000000}">
      <formula1>data_pub</formula1>
    </dataValidation>
    <dataValidation type="list" allowBlank="1" showInputMessage="1" showErrorMessage="1" sqref="F5:F50" xr:uid="{00000000-0002-0000-2700-000001000000}">
      <formula1>Autori</formula1>
    </dataValidation>
    <dataValidation type="list" allowBlank="1" showInputMessage="1" showErrorMessage="1" sqref="E5:E50" xr:uid="{00000000-0002-0000-2700-000002000000}">
      <formula1>cdoisze</formula1>
    </dataValidation>
  </dataValidations>
  <pageMargins left="0.7" right="0.7" top="0.75" bottom="0.75" header="0.3" footer="0.3"/>
  <pageSetup paperSize="9" orientation="portrait" horizontalDpi="4294967293" vertic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9FF99"/>
  </sheetPr>
  <dimension ref="A1:L50"/>
  <sheetViews>
    <sheetView zoomScale="80" zoomScaleNormal="80" workbookViewId="0">
      <pane ySplit="4" topLeftCell="A5" activePane="bottomLeft" state="frozen"/>
      <selection activeCell="G1" sqref="G1:K3"/>
      <selection pane="bottomLeft" activeCell="K5" sqref="K5"/>
    </sheetView>
  </sheetViews>
  <sheetFormatPr defaultRowHeight="15" x14ac:dyDescent="0.25"/>
  <cols>
    <col min="1" max="1" width="4" customWidth="1"/>
    <col min="2" max="2" width="6.85546875" customWidth="1"/>
    <col min="3" max="3" width="21" customWidth="1"/>
    <col min="4" max="4" width="12.140625" customWidth="1"/>
    <col min="5" max="5" width="6.28515625" customWidth="1"/>
    <col min="6" max="6" width="38" customWidth="1"/>
    <col min="7" max="7" width="60.7109375" customWidth="1"/>
    <col min="8" max="8" width="36.5703125" customWidth="1"/>
    <col min="9" max="9" width="56.7109375" customWidth="1"/>
    <col min="10" max="10" width="24.5703125" bestFit="1" customWidth="1"/>
    <col min="11" max="11" width="13.28515625" customWidth="1"/>
    <col min="12" max="12" width="28.140625" customWidth="1"/>
  </cols>
  <sheetData>
    <row r="1" spans="1:12" ht="15.75" x14ac:dyDescent="0.25">
      <c r="A1" s="102" t="str">
        <f>FisaAutoevaluare!A1</f>
        <v>Universitatea SPIRU HARET - 
Anul universitar 2021-2022</v>
      </c>
      <c r="B1" s="102"/>
      <c r="C1" s="102"/>
      <c r="D1" s="102"/>
      <c r="E1" s="102"/>
      <c r="F1" s="669" t="str">
        <f>HYPERLINK("#FisaAutoevaluare!D176","Inapoi in Fisa C")</f>
        <v>Inapoi in Fisa C</v>
      </c>
      <c r="G1" s="683" t="str">
        <f>FisaAutoevaluare!B176</f>
        <v>Publicații de specialitate</v>
      </c>
      <c r="H1" s="683"/>
      <c r="I1" s="683"/>
      <c r="K1" s="41"/>
    </row>
    <row r="2" spans="1:12" ht="15.75" customHeight="1" x14ac:dyDescent="0.25">
      <c r="A2" s="102">
        <f>FisaAutoevaluare!D2</f>
        <v>0</v>
      </c>
      <c r="B2" s="102"/>
      <c r="C2" s="102"/>
      <c r="D2" s="102"/>
      <c r="E2" s="102"/>
      <c r="F2" s="670"/>
      <c r="G2" s="681" t="str">
        <f>FisaAutoevaluare!D176</f>
        <v>Cărți de specialitate/ tratate/ monografii etc. în domeniul postului ocupat, publicate în străinătate, la edituri de prestigiu, ca unic autor sau în colectiv, înregistrate pe DVD, în calitate de cadru didactic la Universitatea Spiru Haret.</v>
      </c>
      <c r="H2" s="681"/>
      <c r="I2" s="681"/>
      <c r="J2" s="681"/>
      <c r="K2" s="681"/>
      <c r="L2" s="681"/>
    </row>
    <row r="3" spans="1:12" x14ac:dyDescent="0.25">
      <c r="A3" s="676" t="str">
        <f>IF(FisaAutoevaluare!D3="","?",FisaAutoevaluare!D3)</f>
        <v>?</v>
      </c>
      <c r="B3" s="676"/>
      <c r="C3" s="676"/>
      <c r="D3" s="676"/>
      <c r="E3" s="103"/>
      <c r="F3" s="671"/>
      <c r="G3" s="682"/>
      <c r="H3" s="682"/>
      <c r="I3" s="682"/>
      <c r="J3" s="682"/>
      <c r="K3" s="682"/>
      <c r="L3" s="682"/>
    </row>
    <row r="4" spans="1:12" s="43" customFormat="1" ht="45" x14ac:dyDescent="0.25">
      <c r="A4" s="74" t="s">
        <v>1962</v>
      </c>
      <c r="B4" s="75" t="s">
        <v>1963</v>
      </c>
      <c r="C4" s="75" t="s">
        <v>2277</v>
      </c>
      <c r="D4" s="197" t="s">
        <v>1964</v>
      </c>
      <c r="E4" s="197" t="s">
        <v>1992</v>
      </c>
      <c r="F4" s="198" t="s">
        <v>2312</v>
      </c>
      <c r="G4" s="198" t="s">
        <v>1997</v>
      </c>
      <c r="H4" s="198" t="s">
        <v>1995</v>
      </c>
      <c r="I4" s="198" t="s">
        <v>1996</v>
      </c>
      <c r="J4" s="198" t="s">
        <v>1988</v>
      </c>
      <c r="K4" s="198" t="s">
        <v>2594</v>
      </c>
      <c r="L4" s="198" t="s">
        <v>1994</v>
      </c>
    </row>
    <row r="5" spans="1:12" ht="63" customHeight="1" x14ac:dyDescent="0.25">
      <c r="A5" s="76" t="str">
        <f>IF(G5="","",ROW()-4)</f>
        <v/>
      </c>
      <c r="B5" s="77" t="str">
        <f>IF(G5="","","C13")</f>
        <v/>
      </c>
      <c r="C5" s="78" t="str">
        <f>IF(AND(D5&lt;&gt;"",E5&lt;&gt;""),PROPER(A$3),"")</f>
        <v/>
      </c>
      <c r="D5" s="186"/>
      <c r="E5" s="187"/>
      <c r="F5" s="180"/>
      <c r="G5" s="180"/>
      <c r="H5" s="180"/>
      <c r="I5" s="178"/>
      <c r="J5" s="178"/>
      <c r="K5" s="218"/>
      <c r="L5" s="179"/>
    </row>
    <row r="6" spans="1:12" ht="63" customHeight="1" x14ac:dyDescent="0.25">
      <c r="A6" s="76" t="str">
        <f t="shared" ref="A6:A50" si="0">IF(G6="","",ROW()-4)</f>
        <v/>
      </c>
      <c r="B6" s="77" t="str">
        <f t="shared" ref="B6:B50" si="1">IF(G6="","","C13")</f>
        <v/>
      </c>
      <c r="C6" s="78" t="str">
        <f t="shared" ref="C6:C50" si="2">IF(AND(D6&lt;&gt;"",E6&lt;&gt;""),PROPER(A$3),"")</f>
        <v/>
      </c>
      <c r="D6" s="186"/>
      <c r="E6" s="187"/>
      <c r="F6" s="180"/>
      <c r="G6" s="178"/>
      <c r="H6" s="180"/>
      <c r="I6" s="178"/>
      <c r="J6" s="188"/>
      <c r="K6" s="218"/>
      <c r="L6" s="178"/>
    </row>
    <row r="7" spans="1:12" ht="63" customHeight="1" x14ac:dyDescent="0.25">
      <c r="A7" s="76" t="str">
        <f t="shared" si="0"/>
        <v/>
      </c>
      <c r="B7" s="77" t="str">
        <f t="shared" si="1"/>
        <v/>
      </c>
      <c r="C7" s="78" t="str">
        <f t="shared" si="2"/>
        <v/>
      </c>
      <c r="D7" s="186"/>
      <c r="E7" s="187"/>
      <c r="F7" s="180"/>
      <c r="G7" s="180"/>
      <c r="H7" s="180"/>
      <c r="I7" s="178"/>
      <c r="J7" s="188"/>
      <c r="K7" s="218"/>
      <c r="L7" s="178"/>
    </row>
    <row r="8" spans="1:12" ht="63" customHeight="1" x14ac:dyDescent="0.25">
      <c r="A8" s="76" t="str">
        <f t="shared" si="0"/>
        <v/>
      </c>
      <c r="B8" s="77" t="str">
        <f t="shared" si="1"/>
        <v/>
      </c>
      <c r="C8" s="78" t="str">
        <f t="shared" si="2"/>
        <v/>
      </c>
      <c r="D8" s="186"/>
      <c r="E8" s="187"/>
      <c r="F8" s="180"/>
      <c r="G8" s="180"/>
      <c r="H8" s="180"/>
      <c r="I8" s="178"/>
      <c r="J8" s="188"/>
      <c r="K8" s="218"/>
      <c r="L8" s="178"/>
    </row>
    <row r="9" spans="1:12" ht="63" customHeight="1" x14ac:dyDescent="0.25">
      <c r="A9" s="76" t="str">
        <f t="shared" si="0"/>
        <v/>
      </c>
      <c r="B9" s="77" t="str">
        <f t="shared" si="1"/>
        <v/>
      </c>
      <c r="C9" s="78" t="str">
        <f t="shared" si="2"/>
        <v/>
      </c>
      <c r="D9" s="186"/>
      <c r="E9" s="187"/>
      <c r="F9" s="180"/>
      <c r="G9" s="180"/>
      <c r="H9" s="180"/>
      <c r="I9" s="178"/>
      <c r="J9" s="188"/>
      <c r="K9" s="218"/>
      <c r="L9" s="178"/>
    </row>
    <row r="10" spans="1:12" ht="63" customHeight="1" x14ac:dyDescent="0.25">
      <c r="A10" s="76" t="str">
        <f t="shared" si="0"/>
        <v/>
      </c>
      <c r="B10" s="77" t="str">
        <f t="shared" si="1"/>
        <v/>
      </c>
      <c r="C10" s="78" t="str">
        <f t="shared" si="2"/>
        <v/>
      </c>
      <c r="D10" s="186"/>
      <c r="E10" s="187"/>
      <c r="F10" s="180"/>
      <c r="G10" s="180"/>
      <c r="H10" s="180"/>
      <c r="I10" s="178"/>
      <c r="J10" s="188"/>
      <c r="K10" s="218"/>
      <c r="L10" s="178"/>
    </row>
    <row r="11" spans="1:12" ht="63" customHeight="1" x14ac:dyDescent="0.25">
      <c r="A11" s="76" t="str">
        <f t="shared" si="0"/>
        <v/>
      </c>
      <c r="B11" s="77" t="str">
        <f t="shared" si="1"/>
        <v/>
      </c>
      <c r="C11" s="78" t="str">
        <f t="shared" si="2"/>
        <v/>
      </c>
      <c r="D11" s="186"/>
      <c r="E11" s="187"/>
      <c r="F11" s="180"/>
      <c r="G11" s="179"/>
      <c r="H11" s="180"/>
      <c r="I11" s="178"/>
      <c r="J11" s="188"/>
      <c r="K11" s="218"/>
      <c r="L11" s="178"/>
    </row>
    <row r="12" spans="1:12" ht="63" customHeight="1" x14ac:dyDescent="0.25">
      <c r="A12" s="76" t="str">
        <f t="shared" si="0"/>
        <v/>
      </c>
      <c r="B12" s="77" t="str">
        <f t="shared" si="1"/>
        <v/>
      </c>
      <c r="C12" s="78" t="str">
        <f t="shared" si="2"/>
        <v/>
      </c>
      <c r="D12" s="186"/>
      <c r="E12" s="187"/>
      <c r="F12" s="180"/>
      <c r="G12" s="180"/>
      <c r="H12" s="180"/>
      <c r="I12" s="178"/>
      <c r="J12" s="188"/>
      <c r="K12" s="218"/>
      <c r="L12" s="178"/>
    </row>
    <row r="13" spans="1:12" ht="63" customHeight="1" x14ac:dyDescent="0.25">
      <c r="A13" s="76" t="str">
        <f t="shared" si="0"/>
        <v/>
      </c>
      <c r="B13" s="77" t="str">
        <f t="shared" si="1"/>
        <v/>
      </c>
      <c r="C13" s="78" t="str">
        <f t="shared" si="2"/>
        <v/>
      </c>
      <c r="D13" s="186"/>
      <c r="E13" s="187"/>
      <c r="F13" s="180"/>
      <c r="G13" s="180"/>
      <c r="H13" s="180"/>
      <c r="I13" s="178"/>
      <c r="J13" s="188"/>
      <c r="K13" s="218"/>
      <c r="L13" s="178"/>
    </row>
    <row r="14" spans="1:12" ht="63" customHeight="1" x14ac:dyDescent="0.25">
      <c r="A14" s="76" t="str">
        <f t="shared" si="0"/>
        <v/>
      </c>
      <c r="B14" s="77" t="str">
        <f t="shared" si="1"/>
        <v/>
      </c>
      <c r="C14" s="78" t="str">
        <f t="shared" si="2"/>
        <v/>
      </c>
      <c r="D14" s="186"/>
      <c r="E14" s="187"/>
      <c r="F14" s="180"/>
      <c r="G14" s="180"/>
      <c r="H14" s="180"/>
      <c r="I14" s="178"/>
      <c r="J14" s="188"/>
      <c r="K14" s="218"/>
      <c r="L14" s="178"/>
    </row>
    <row r="15" spans="1:12" ht="63" customHeight="1" x14ac:dyDescent="0.25">
      <c r="A15" s="76" t="str">
        <f t="shared" si="0"/>
        <v/>
      </c>
      <c r="B15" s="77" t="str">
        <f t="shared" si="1"/>
        <v/>
      </c>
      <c r="C15" s="78" t="str">
        <f t="shared" si="2"/>
        <v/>
      </c>
      <c r="D15" s="186"/>
      <c r="E15" s="187"/>
      <c r="F15" s="180"/>
      <c r="G15" s="180"/>
      <c r="H15" s="180"/>
      <c r="I15" s="178"/>
      <c r="J15" s="188"/>
      <c r="K15" s="218"/>
      <c r="L15" s="178"/>
    </row>
    <row r="16" spans="1:12" ht="63" customHeight="1" x14ac:dyDescent="0.25">
      <c r="A16" s="76" t="str">
        <f t="shared" si="0"/>
        <v/>
      </c>
      <c r="B16" s="77" t="str">
        <f t="shared" si="1"/>
        <v/>
      </c>
      <c r="C16" s="78" t="str">
        <f t="shared" si="2"/>
        <v/>
      </c>
      <c r="D16" s="186"/>
      <c r="E16" s="187"/>
      <c r="F16" s="180"/>
      <c r="G16" s="180"/>
      <c r="H16" s="180"/>
      <c r="I16" s="178"/>
      <c r="J16" s="188"/>
      <c r="K16" s="218"/>
      <c r="L16" s="178"/>
    </row>
    <row r="17" spans="1:12" ht="63" customHeight="1" x14ac:dyDescent="0.25">
      <c r="A17" s="76" t="str">
        <f t="shared" si="0"/>
        <v/>
      </c>
      <c r="B17" s="77" t="str">
        <f t="shared" si="1"/>
        <v/>
      </c>
      <c r="C17" s="78" t="str">
        <f t="shared" si="2"/>
        <v/>
      </c>
      <c r="D17" s="186"/>
      <c r="E17" s="187"/>
      <c r="F17" s="180"/>
      <c r="G17" s="180"/>
      <c r="H17" s="180"/>
      <c r="I17" s="178"/>
      <c r="J17" s="188"/>
      <c r="K17" s="218"/>
      <c r="L17" s="178"/>
    </row>
    <row r="18" spans="1:12" ht="63" customHeight="1" x14ac:dyDescent="0.25">
      <c r="A18" s="76" t="str">
        <f t="shared" si="0"/>
        <v/>
      </c>
      <c r="B18" s="77" t="str">
        <f t="shared" si="1"/>
        <v/>
      </c>
      <c r="C18" s="78" t="str">
        <f t="shared" si="2"/>
        <v/>
      </c>
      <c r="D18" s="186"/>
      <c r="E18" s="187"/>
      <c r="F18" s="180"/>
      <c r="G18" s="180"/>
      <c r="H18" s="180"/>
      <c r="I18" s="178"/>
      <c r="J18" s="188"/>
      <c r="K18" s="218"/>
      <c r="L18" s="178"/>
    </row>
    <row r="19" spans="1:12" ht="63" customHeight="1" x14ac:dyDescent="0.25">
      <c r="A19" s="76" t="str">
        <f t="shared" si="0"/>
        <v/>
      </c>
      <c r="B19" s="77" t="str">
        <f t="shared" si="1"/>
        <v/>
      </c>
      <c r="C19" s="78" t="str">
        <f t="shared" si="2"/>
        <v/>
      </c>
      <c r="D19" s="186"/>
      <c r="E19" s="187"/>
      <c r="F19" s="180"/>
      <c r="G19" s="180"/>
      <c r="H19" s="180"/>
      <c r="I19" s="178"/>
      <c r="J19" s="188"/>
      <c r="K19" s="218"/>
      <c r="L19" s="178"/>
    </row>
    <row r="20" spans="1:12" ht="63" customHeight="1" x14ac:dyDescent="0.25">
      <c r="A20" s="76" t="str">
        <f t="shared" si="0"/>
        <v/>
      </c>
      <c r="B20" s="77" t="str">
        <f t="shared" si="1"/>
        <v/>
      </c>
      <c r="C20" s="78" t="str">
        <f t="shared" si="2"/>
        <v/>
      </c>
      <c r="D20" s="186"/>
      <c r="E20" s="187"/>
      <c r="F20" s="180"/>
      <c r="G20" s="180"/>
      <c r="H20" s="180"/>
      <c r="I20" s="178"/>
      <c r="J20" s="188"/>
      <c r="K20" s="218"/>
      <c r="L20" s="178"/>
    </row>
    <row r="21" spans="1:12" ht="63" customHeight="1" x14ac:dyDescent="0.25">
      <c r="A21" s="76" t="str">
        <f t="shared" si="0"/>
        <v/>
      </c>
      <c r="B21" s="77" t="str">
        <f t="shared" si="1"/>
        <v/>
      </c>
      <c r="C21" s="78" t="str">
        <f t="shared" si="2"/>
        <v/>
      </c>
      <c r="D21" s="186"/>
      <c r="E21" s="187"/>
      <c r="F21" s="181"/>
      <c r="G21" s="181"/>
      <c r="H21" s="180"/>
      <c r="I21" s="178"/>
      <c r="J21" s="178"/>
      <c r="K21" s="218"/>
      <c r="L21" s="179"/>
    </row>
    <row r="22" spans="1:12" ht="63" customHeight="1" x14ac:dyDescent="0.25">
      <c r="A22" s="76" t="str">
        <f t="shared" si="0"/>
        <v/>
      </c>
      <c r="B22" s="77" t="str">
        <f t="shared" si="1"/>
        <v/>
      </c>
      <c r="C22" s="78" t="str">
        <f t="shared" si="2"/>
        <v/>
      </c>
      <c r="D22" s="186"/>
      <c r="E22" s="187"/>
      <c r="F22" s="181"/>
      <c r="G22" s="181"/>
      <c r="H22" s="180"/>
      <c r="I22" s="178"/>
      <c r="J22" s="188"/>
      <c r="K22" s="218"/>
      <c r="L22" s="178"/>
    </row>
    <row r="23" spans="1:12" ht="63" customHeight="1" x14ac:dyDescent="0.25">
      <c r="A23" s="76" t="str">
        <f t="shared" si="0"/>
        <v/>
      </c>
      <c r="B23" s="77" t="str">
        <f t="shared" si="1"/>
        <v/>
      </c>
      <c r="C23" s="78" t="str">
        <f t="shared" si="2"/>
        <v/>
      </c>
      <c r="D23" s="186"/>
      <c r="E23" s="187"/>
      <c r="F23" s="181"/>
      <c r="G23" s="181"/>
      <c r="H23" s="180"/>
      <c r="I23" s="178"/>
      <c r="J23" s="188"/>
      <c r="K23" s="218"/>
      <c r="L23" s="178"/>
    </row>
    <row r="24" spans="1:12" ht="63" customHeight="1" x14ac:dyDescent="0.25">
      <c r="A24" s="76" t="str">
        <f t="shared" si="0"/>
        <v/>
      </c>
      <c r="B24" s="77" t="str">
        <f t="shared" si="1"/>
        <v/>
      </c>
      <c r="C24" s="78" t="str">
        <f t="shared" si="2"/>
        <v/>
      </c>
      <c r="D24" s="186"/>
      <c r="E24" s="187"/>
      <c r="F24" s="190"/>
      <c r="G24" s="181"/>
      <c r="H24" s="180"/>
      <c r="I24" s="178"/>
      <c r="J24" s="188"/>
      <c r="K24" s="218"/>
      <c r="L24" s="178"/>
    </row>
    <row r="25" spans="1:12" ht="63" customHeight="1" x14ac:dyDescent="0.25">
      <c r="A25" s="76" t="str">
        <f t="shared" si="0"/>
        <v/>
      </c>
      <c r="B25" s="77" t="str">
        <f t="shared" si="1"/>
        <v/>
      </c>
      <c r="C25" s="78" t="str">
        <f t="shared" si="2"/>
        <v/>
      </c>
      <c r="D25" s="186"/>
      <c r="E25" s="187"/>
      <c r="F25" s="181"/>
      <c r="G25" s="181"/>
      <c r="H25" s="180"/>
      <c r="I25" s="178"/>
      <c r="J25" s="188"/>
      <c r="K25" s="218"/>
      <c r="L25" s="178"/>
    </row>
    <row r="26" spans="1:12" ht="63" customHeight="1" x14ac:dyDescent="0.25">
      <c r="A26" s="76" t="str">
        <f t="shared" si="0"/>
        <v/>
      </c>
      <c r="B26" s="77" t="str">
        <f t="shared" si="1"/>
        <v/>
      </c>
      <c r="C26" s="78" t="str">
        <f t="shared" si="2"/>
        <v/>
      </c>
      <c r="D26" s="186"/>
      <c r="E26" s="187"/>
      <c r="F26" s="181"/>
      <c r="G26" s="181"/>
      <c r="H26" s="180"/>
      <c r="I26" s="178"/>
      <c r="J26" s="188"/>
      <c r="K26" s="218"/>
      <c r="L26" s="178"/>
    </row>
    <row r="27" spans="1:12" ht="63" customHeight="1" x14ac:dyDescent="0.25">
      <c r="A27" s="76" t="str">
        <f t="shared" si="0"/>
        <v/>
      </c>
      <c r="B27" s="77" t="str">
        <f t="shared" si="1"/>
        <v/>
      </c>
      <c r="C27" s="78" t="str">
        <f t="shared" si="2"/>
        <v/>
      </c>
      <c r="D27" s="186"/>
      <c r="E27" s="187"/>
      <c r="F27" s="181"/>
      <c r="G27" s="181"/>
      <c r="H27" s="180"/>
      <c r="I27" s="178"/>
      <c r="J27" s="188"/>
      <c r="K27" s="218"/>
      <c r="L27" s="178"/>
    </row>
    <row r="28" spans="1:12" ht="63" customHeight="1" x14ac:dyDescent="0.25">
      <c r="A28" s="76" t="str">
        <f t="shared" si="0"/>
        <v/>
      </c>
      <c r="B28" s="77" t="str">
        <f t="shared" si="1"/>
        <v/>
      </c>
      <c r="C28" s="78" t="str">
        <f t="shared" si="2"/>
        <v/>
      </c>
      <c r="D28" s="186"/>
      <c r="E28" s="187"/>
      <c r="F28" s="181"/>
      <c r="G28" s="181"/>
      <c r="H28" s="180"/>
      <c r="I28" s="178"/>
      <c r="J28" s="188"/>
      <c r="K28" s="218"/>
      <c r="L28" s="178"/>
    </row>
    <row r="29" spans="1:12" ht="63" customHeight="1" x14ac:dyDescent="0.25">
      <c r="A29" s="76" t="str">
        <f t="shared" si="0"/>
        <v/>
      </c>
      <c r="B29" s="77" t="str">
        <f t="shared" si="1"/>
        <v/>
      </c>
      <c r="C29" s="78" t="str">
        <f t="shared" si="2"/>
        <v/>
      </c>
      <c r="D29" s="186"/>
      <c r="E29" s="187"/>
      <c r="F29" s="181"/>
      <c r="G29" s="181"/>
      <c r="H29" s="180"/>
      <c r="I29" s="178"/>
      <c r="J29" s="188"/>
      <c r="K29" s="218"/>
      <c r="L29" s="178"/>
    </row>
    <row r="30" spans="1:12" ht="63" customHeight="1" x14ac:dyDescent="0.25">
      <c r="A30" s="76" t="str">
        <f t="shared" si="0"/>
        <v/>
      </c>
      <c r="B30" s="77" t="str">
        <f t="shared" si="1"/>
        <v/>
      </c>
      <c r="C30" s="78" t="str">
        <f t="shared" si="2"/>
        <v/>
      </c>
      <c r="D30" s="186"/>
      <c r="E30" s="187"/>
      <c r="F30" s="181"/>
      <c r="G30" s="181"/>
      <c r="H30" s="180"/>
      <c r="I30" s="178"/>
      <c r="J30" s="188"/>
      <c r="K30" s="218"/>
      <c r="L30" s="178"/>
    </row>
    <row r="31" spans="1:12" ht="63" customHeight="1" x14ac:dyDescent="0.25">
      <c r="A31" s="76" t="str">
        <f t="shared" si="0"/>
        <v/>
      </c>
      <c r="B31" s="77" t="str">
        <f t="shared" si="1"/>
        <v/>
      </c>
      <c r="C31" s="78" t="str">
        <f t="shared" si="2"/>
        <v/>
      </c>
      <c r="D31" s="186"/>
      <c r="E31" s="187"/>
      <c r="F31" s="181"/>
      <c r="G31" s="181"/>
      <c r="H31" s="180"/>
      <c r="I31" s="178"/>
      <c r="J31" s="188"/>
      <c r="K31" s="218"/>
      <c r="L31" s="178"/>
    </row>
    <row r="32" spans="1:12" ht="63" customHeight="1" x14ac:dyDescent="0.25">
      <c r="A32" s="76" t="str">
        <f t="shared" si="0"/>
        <v/>
      </c>
      <c r="B32" s="77" t="str">
        <f t="shared" si="1"/>
        <v/>
      </c>
      <c r="C32" s="78" t="str">
        <f t="shared" si="2"/>
        <v/>
      </c>
      <c r="D32" s="186"/>
      <c r="E32" s="187"/>
      <c r="F32" s="181"/>
      <c r="G32" s="181"/>
      <c r="H32" s="180"/>
      <c r="I32" s="178"/>
      <c r="J32" s="188"/>
      <c r="K32" s="218"/>
      <c r="L32" s="178"/>
    </row>
    <row r="33" spans="1:12" ht="63" customHeight="1" x14ac:dyDescent="0.25">
      <c r="A33" s="76" t="str">
        <f t="shared" si="0"/>
        <v/>
      </c>
      <c r="B33" s="77" t="str">
        <f t="shared" si="1"/>
        <v/>
      </c>
      <c r="C33" s="78" t="str">
        <f t="shared" si="2"/>
        <v/>
      </c>
      <c r="D33" s="186"/>
      <c r="E33" s="187"/>
      <c r="F33" s="181"/>
      <c r="G33" s="181"/>
      <c r="H33" s="180"/>
      <c r="I33" s="178"/>
      <c r="J33" s="188"/>
      <c r="K33" s="218"/>
      <c r="L33" s="178"/>
    </row>
    <row r="34" spans="1:12" ht="63" customHeight="1" x14ac:dyDescent="0.25">
      <c r="A34" s="76" t="str">
        <f t="shared" si="0"/>
        <v/>
      </c>
      <c r="B34" s="77" t="str">
        <f t="shared" si="1"/>
        <v/>
      </c>
      <c r="C34" s="78" t="str">
        <f t="shared" si="2"/>
        <v/>
      </c>
      <c r="D34" s="186"/>
      <c r="E34" s="187"/>
      <c r="F34" s="181"/>
      <c r="G34" s="181"/>
      <c r="H34" s="180"/>
      <c r="I34" s="178"/>
      <c r="J34" s="188"/>
      <c r="K34" s="218"/>
      <c r="L34" s="178"/>
    </row>
    <row r="35" spans="1:12" ht="63" customHeight="1" x14ac:dyDescent="0.25">
      <c r="A35" s="76" t="str">
        <f t="shared" si="0"/>
        <v/>
      </c>
      <c r="B35" s="77" t="str">
        <f t="shared" si="1"/>
        <v/>
      </c>
      <c r="C35" s="78" t="str">
        <f t="shared" si="2"/>
        <v/>
      </c>
      <c r="D35" s="186"/>
      <c r="E35" s="187"/>
      <c r="F35" s="181"/>
      <c r="G35" s="181"/>
      <c r="H35" s="180"/>
      <c r="I35" s="178"/>
      <c r="J35" s="188"/>
      <c r="K35" s="218"/>
      <c r="L35" s="178"/>
    </row>
    <row r="36" spans="1:12" ht="63" customHeight="1" x14ac:dyDescent="0.25">
      <c r="A36" s="76" t="str">
        <f t="shared" si="0"/>
        <v/>
      </c>
      <c r="B36" s="77" t="str">
        <f t="shared" si="1"/>
        <v/>
      </c>
      <c r="C36" s="78" t="str">
        <f t="shared" si="2"/>
        <v/>
      </c>
      <c r="D36" s="186"/>
      <c r="E36" s="187"/>
      <c r="F36" s="181"/>
      <c r="G36" s="181"/>
      <c r="H36" s="180"/>
      <c r="I36" s="178"/>
      <c r="J36" s="188"/>
      <c r="K36" s="218"/>
      <c r="L36" s="178"/>
    </row>
    <row r="37" spans="1:12" ht="63" customHeight="1" x14ac:dyDescent="0.25">
      <c r="A37" s="76" t="str">
        <f t="shared" si="0"/>
        <v/>
      </c>
      <c r="B37" s="77" t="str">
        <f t="shared" si="1"/>
        <v/>
      </c>
      <c r="C37" s="78" t="str">
        <f t="shared" si="2"/>
        <v/>
      </c>
      <c r="D37" s="186"/>
      <c r="E37" s="187"/>
      <c r="F37" s="181"/>
      <c r="G37" s="181"/>
      <c r="H37" s="180"/>
      <c r="I37" s="178"/>
      <c r="J37" s="188"/>
      <c r="K37" s="218"/>
      <c r="L37" s="178"/>
    </row>
    <row r="38" spans="1:12" ht="63" customHeight="1" x14ac:dyDescent="0.25">
      <c r="A38" s="76" t="str">
        <f t="shared" si="0"/>
        <v/>
      </c>
      <c r="B38" s="77" t="str">
        <f t="shared" si="1"/>
        <v/>
      </c>
      <c r="C38" s="78" t="str">
        <f t="shared" si="2"/>
        <v/>
      </c>
      <c r="D38" s="186"/>
      <c r="E38" s="187"/>
      <c r="F38" s="181"/>
      <c r="G38" s="181"/>
      <c r="H38" s="180"/>
      <c r="I38" s="178"/>
      <c r="J38" s="188"/>
      <c r="K38" s="218"/>
      <c r="L38" s="178"/>
    </row>
    <row r="39" spans="1:12" ht="63" customHeight="1" x14ac:dyDescent="0.25">
      <c r="A39" s="76" t="str">
        <f t="shared" si="0"/>
        <v/>
      </c>
      <c r="B39" s="77" t="str">
        <f t="shared" si="1"/>
        <v/>
      </c>
      <c r="C39" s="78" t="str">
        <f t="shared" si="2"/>
        <v/>
      </c>
      <c r="D39" s="186"/>
      <c r="E39" s="187"/>
      <c r="F39" s="181"/>
      <c r="G39" s="181"/>
      <c r="H39" s="180"/>
      <c r="I39" s="178"/>
      <c r="J39" s="188"/>
      <c r="K39" s="218"/>
      <c r="L39" s="178"/>
    </row>
    <row r="40" spans="1:12" ht="63" customHeight="1" x14ac:dyDescent="0.25">
      <c r="A40" s="76" t="str">
        <f t="shared" si="0"/>
        <v/>
      </c>
      <c r="B40" s="77" t="str">
        <f t="shared" si="1"/>
        <v/>
      </c>
      <c r="C40" s="78" t="str">
        <f t="shared" si="2"/>
        <v/>
      </c>
      <c r="D40" s="186"/>
      <c r="E40" s="187"/>
      <c r="F40" s="181"/>
      <c r="G40" s="181"/>
      <c r="H40" s="180"/>
      <c r="I40" s="178"/>
      <c r="J40" s="188"/>
      <c r="K40" s="218"/>
      <c r="L40" s="178"/>
    </row>
    <row r="41" spans="1:12" ht="63" customHeight="1" x14ac:dyDescent="0.25">
      <c r="A41" s="76" t="str">
        <f t="shared" si="0"/>
        <v/>
      </c>
      <c r="B41" s="77" t="str">
        <f t="shared" si="1"/>
        <v/>
      </c>
      <c r="C41" s="78" t="str">
        <f t="shared" si="2"/>
        <v/>
      </c>
      <c r="D41" s="186"/>
      <c r="E41" s="187"/>
      <c r="F41" s="181"/>
      <c r="G41" s="181"/>
      <c r="H41" s="180"/>
      <c r="I41" s="178"/>
      <c r="J41" s="188"/>
      <c r="K41" s="218"/>
      <c r="L41" s="178"/>
    </row>
    <row r="42" spans="1:12" ht="63" customHeight="1" x14ac:dyDescent="0.25">
      <c r="A42" s="76" t="str">
        <f t="shared" si="0"/>
        <v/>
      </c>
      <c r="B42" s="77" t="str">
        <f t="shared" si="1"/>
        <v/>
      </c>
      <c r="C42" s="78" t="str">
        <f t="shared" si="2"/>
        <v/>
      </c>
      <c r="D42" s="186"/>
      <c r="E42" s="187"/>
      <c r="F42" s="181"/>
      <c r="G42" s="181"/>
      <c r="H42" s="180"/>
      <c r="I42" s="178"/>
      <c r="J42" s="188"/>
      <c r="K42" s="218"/>
      <c r="L42" s="178"/>
    </row>
    <row r="43" spans="1:12" ht="63" customHeight="1" x14ac:dyDescent="0.25">
      <c r="A43" s="76" t="str">
        <f t="shared" si="0"/>
        <v/>
      </c>
      <c r="B43" s="77" t="str">
        <f t="shared" si="1"/>
        <v/>
      </c>
      <c r="C43" s="78" t="str">
        <f t="shared" si="2"/>
        <v/>
      </c>
      <c r="D43" s="186"/>
      <c r="E43" s="187"/>
      <c r="F43" s="181"/>
      <c r="G43" s="181"/>
      <c r="H43" s="180"/>
      <c r="I43" s="178"/>
      <c r="J43" s="188"/>
      <c r="K43" s="218"/>
      <c r="L43" s="178"/>
    </row>
    <row r="44" spans="1:12" ht="63" customHeight="1" x14ac:dyDescent="0.25">
      <c r="A44" s="76" t="str">
        <f t="shared" si="0"/>
        <v/>
      </c>
      <c r="B44" s="77" t="str">
        <f t="shared" si="1"/>
        <v/>
      </c>
      <c r="C44" s="78" t="str">
        <f t="shared" si="2"/>
        <v/>
      </c>
      <c r="D44" s="186"/>
      <c r="E44" s="187"/>
      <c r="F44" s="181"/>
      <c r="G44" s="181"/>
      <c r="H44" s="180"/>
      <c r="I44" s="178"/>
      <c r="J44" s="188"/>
      <c r="K44" s="218"/>
      <c r="L44" s="178"/>
    </row>
    <row r="45" spans="1:12" ht="63" customHeight="1" x14ac:dyDescent="0.25">
      <c r="A45" s="76" t="str">
        <f t="shared" si="0"/>
        <v/>
      </c>
      <c r="B45" s="77" t="str">
        <f t="shared" si="1"/>
        <v/>
      </c>
      <c r="C45" s="78" t="str">
        <f t="shared" si="2"/>
        <v/>
      </c>
      <c r="D45" s="186"/>
      <c r="E45" s="187"/>
      <c r="F45" s="181"/>
      <c r="G45" s="181"/>
      <c r="H45" s="180"/>
      <c r="I45" s="178"/>
      <c r="J45" s="188"/>
      <c r="K45" s="218"/>
      <c r="L45" s="178"/>
    </row>
    <row r="46" spans="1:12" ht="63" customHeight="1" x14ac:dyDescent="0.25">
      <c r="A46" s="76" t="str">
        <f t="shared" si="0"/>
        <v/>
      </c>
      <c r="B46" s="77" t="str">
        <f t="shared" si="1"/>
        <v/>
      </c>
      <c r="C46" s="78" t="str">
        <f t="shared" si="2"/>
        <v/>
      </c>
      <c r="D46" s="186"/>
      <c r="E46" s="187"/>
      <c r="F46" s="181"/>
      <c r="G46" s="181"/>
      <c r="H46" s="180"/>
      <c r="I46" s="178"/>
      <c r="J46" s="188"/>
      <c r="K46" s="218"/>
      <c r="L46" s="178"/>
    </row>
    <row r="47" spans="1:12" ht="63" customHeight="1" x14ac:dyDescent="0.25">
      <c r="A47" s="76" t="str">
        <f t="shared" si="0"/>
        <v/>
      </c>
      <c r="B47" s="77" t="str">
        <f t="shared" si="1"/>
        <v/>
      </c>
      <c r="C47" s="78" t="str">
        <f t="shared" si="2"/>
        <v/>
      </c>
      <c r="D47" s="186"/>
      <c r="E47" s="187"/>
      <c r="F47" s="181"/>
      <c r="G47" s="181"/>
      <c r="H47" s="180"/>
      <c r="I47" s="178"/>
      <c r="J47" s="188"/>
      <c r="K47" s="218"/>
      <c r="L47" s="178"/>
    </row>
    <row r="48" spans="1:12" ht="63" customHeight="1" x14ac:dyDescent="0.25">
      <c r="A48" s="76" t="str">
        <f t="shared" si="0"/>
        <v/>
      </c>
      <c r="B48" s="77" t="str">
        <f t="shared" si="1"/>
        <v/>
      </c>
      <c r="C48" s="78" t="str">
        <f t="shared" si="2"/>
        <v/>
      </c>
      <c r="D48" s="186"/>
      <c r="E48" s="187"/>
      <c r="F48" s="181"/>
      <c r="G48" s="181"/>
      <c r="H48" s="180"/>
      <c r="I48" s="178"/>
      <c r="J48" s="188"/>
      <c r="K48" s="218"/>
      <c r="L48" s="178"/>
    </row>
    <row r="49" spans="1:12" ht="63" customHeight="1" x14ac:dyDescent="0.25">
      <c r="A49" s="76" t="str">
        <f t="shared" si="0"/>
        <v/>
      </c>
      <c r="B49" s="77" t="str">
        <f t="shared" si="1"/>
        <v/>
      </c>
      <c r="C49" s="78" t="str">
        <f t="shared" si="2"/>
        <v/>
      </c>
      <c r="D49" s="186"/>
      <c r="E49" s="187"/>
      <c r="F49" s="181"/>
      <c r="G49" s="181"/>
      <c r="H49" s="180"/>
      <c r="I49" s="178"/>
      <c r="J49" s="188"/>
      <c r="K49" s="218"/>
      <c r="L49" s="178"/>
    </row>
    <row r="50" spans="1:12" ht="63" customHeight="1" x14ac:dyDescent="0.25">
      <c r="A50" s="76" t="str">
        <f t="shared" si="0"/>
        <v/>
      </c>
      <c r="B50" s="77" t="str">
        <f t="shared" si="1"/>
        <v/>
      </c>
      <c r="C50" s="78" t="str">
        <f t="shared" si="2"/>
        <v/>
      </c>
      <c r="D50" s="186"/>
      <c r="E50" s="187"/>
      <c r="F50" s="181"/>
      <c r="G50" s="181"/>
      <c r="H50" s="180"/>
      <c r="I50" s="178"/>
      <c r="J50" s="188"/>
      <c r="K50" s="218"/>
      <c r="L50" s="178"/>
    </row>
  </sheetData>
  <sheetProtection password="CC74" sheet="1" objects="1" scenarios="1" insertHyperlinks="0"/>
  <mergeCells count="4">
    <mergeCell ref="F1:F3"/>
    <mergeCell ref="G1:I1"/>
    <mergeCell ref="G2:L3"/>
    <mergeCell ref="A3:D3"/>
  </mergeCells>
  <conditionalFormatting sqref="F19:G19 I10:I50">
    <cfRule type="cellIs" dxfId="77" priority="2" operator="equal">
      <formula>0</formula>
    </cfRule>
  </conditionalFormatting>
  <conditionalFormatting sqref="E3">
    <cfRule type="expression" dxfId="76" priority="1">
      <formula>$A$3="?"</formula>
    </cfRule>
  </conditionalFormatting>
  <dataValidations count="3">
    <dataValidation type="list" errorStyle="warning" allowBlank="1" showInputMessage="1" showErrorMessage="1" sqref="K5:K50" xr:uid="{00000000-0002-0000-2800-000000000000}">
      <formula1>data_pub</formula1>
    </dataValidation>
    <dataValidation type="list" allowBlank="1" showInputMessage="1" showErrorMessage="1" sqref="E5:E50" xr:uid="{00000000-0002-0000-2800-000001000000}">
      <formula1>Autori</formula1>
    </dataValidation>
    <dataValidation type="list" allowBlank="1" showInputMessage="1" showErrorMessage="1" sqref="D5:D50" xr:uid="{00000000-0002-0000-2800-000002000000}">
      <formula1>ctreiszd</formula1>
    </dataValidation>
  </dataValidations>
  <pageMargins left="0.7" right="0.7" top="0.75" bottom="0.75" header="0.3" footer="0.3"/>
  <pageSetup paperSize="9" orientation="portrait" horizontalDpi="4294967293" vertic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9FF99"/>
  </sheetPr>
  <dimension ref="A1:L50"/>
  <sheetViews>
    <sheetView zoomScale="80" zoomScaleNormal="80" workbookViewId="0">
      <pane ySplit="4" topLeftCell="A5" activePane="bottomLeft" state="frozen"/>
      <selection activeCell="G1" sqref="G1:K3"/>
      <selection pane="bottomLeft" activeCell="I5" sqref="I5"/>
    </sheetView>
  </sheetViews>
  <sheetFormatPr defaultRowHeight="15" x14ac:dyDescent="0.25"/>
  <cols>
    <col min="1" max="1" width="4" customWidth="1"/>
    <col min="2" max="2" width="6.85546875" customWidth="1"/>
    <col min="3" max="3" width="19.42578125" customWidth="1"/>
    <col min="4" max="4" width="12.140625" customWidth="1"/>
    <col min="5" max="5" width="6.28515625" customWidth="1"/>
    <col min="6" max="6" width="38.140625" customWidth="1"/>
    <col min="7" max="7" width="59.7109375" customWidth="1"/>
    <col min="8" max="8" width="36.7109375" customWidth="1"/>
    <col min="9" max="9" width="51.5703125" customWidth="1"/>
    <col min="10" max="10" width="24.5703125" bestFit="1" customWidth="1"/>
    <col min="11" max="11" width="13.140625" customWidth="1"/>
    <col min="12" max="12" width="26.28515625" customWidth="1"/>
  </cols>
  <sheetData>
    <row r="1" spans="1:12" ht="15.75" x14ac:dyDescent="0.25">
      <c r="A1" s="102" t="str">
        <f>FisaAutoevaluare!A1</f>
        <v>Universitatea SPIRU HARET - 
Anul universitar 2021-2022</v>
      </c>
      <c r="B1" s="102"/>
      <c r="C1" s="102"/>
      <c r="D1" s="102"/>
      <c r="E1" s="102"/>
      <c r="F1" s="669" t="str">
        <f>HYPERLINK("#FisaAutoevaluare!D180","Inapoi in Fisa C")</f>
        <v>Inapoi in Fisa C</v>
      </c>
      <c r="G1" s="683" t="str">
        <f>FisaAutoevaluare!B176</f>
        <v>Publicații de specialitate</v>
      </c>
      <c r="H1" s="683"/>
      <c r="I1" s="683"/>
      <c r="K1" s="41"/>
    </row>
    <row r="2" spans="1:12" ht="15.75" customHeight="1" x14ac:dyDescent="0.25">
      <c r="A2" s="102">
        <f>FisaAutoevaluare!D2</f>
        <v>0</v>
      </c>
      <c r="B2" s="102"/>
      <c r="C2" s="102"/>
      <c r="D2" s="102"/>
      <c r="E2" s="102"/>
      <c r="F2" s="670"/>
      <c r="G2" s="681" t="str">
        <f>FisaAutoevaluare!D180</f>
        <v>Cărți de specialitate/ tratate/ monografii etc. în domeniul postului ocupat, publicate în țară, la edituri recunoscute ca unic autor sau în colectiv, inclusiv la Editura Fundaţiei România de Mâine, în calitate de cadru didactic la Universitatea Spiru Haret.</v>
      </c>
      <c r="H2" s="681"/>
      <c r="I2" s="681"/>
      <c r="J2" s="681"/>
      <c r="K2" s="681"/>
      <c r="L2" s="681"/>
    </row>
    <row r="3" spans="1:12" x14ac:dyDescent="0.25">
      <c r="A3" s="676" t="str">
        <f>IF(FisaAutoevaluare!D3="","?",FisaAutoevaluare!D3)</f>
        <v>?</v>
      </c>
      <c r="B3" s="676"/>
      <c r="C3" s="676"/>
      <c r="D3" s="676"/>
      <c r="E3" s="103"/>
      <c r="F3" s="671"/>
      <c r="G3" s="682"/>
      <c r="H3" s="682"/>
      <c r="I3" s="682"/>
      <c r="J3" s="682"/>
      <c r="K3" s="682"/>
      <c r="L3" s="682"/>
    </row>
    <row r="4" spans="1:12" s="43" customFormat="1" ht="45" x14ac:dyDescent="0.25">
      <c r="A4" s="74" t="s">
        <v>1962</v>
      </c>
      <c r="B4" s="75" t="s">
        <v>1963</v>
      </c>
      <c r="C4" s="75" t="s">
        <v>2277</v>
      </c>
      <c r="D4" s="197" t="s">
        <v>1964</v>
      </c>
      <c r="E4" s="197" t="s">
        <v>1992</v>
      </c>
      <c r="F4" s="198" t="s">
        <v>2312</v>
      </c>
      <c r="G4" s="198" t="s">
        <v>1997</v>
      </c>
      <c r="H4" s="198" t="s">
        <v>1995</v>
      </c>
      <c r="I4" s="198" t="s">
        <v>1996</v>
      </c>
      <c r="J4" s="198" t="s">
        <v>1988</v>
      </c>
      <c r="K4" s="198" t="s">
        <v>2594</v>
      </c>
      <c r="L4" s="198" t="s">
        <v>1994</v>
      </c>
    </row>
    <row r="5" spans="1:12" ht="63" customHeight="1" x14ac:dyDescent="0.25">
      <c r="A5" s="76" t="str">
        <f>IF(G5="","",ROW()-4)</f>
        <v/>
      </c>
      <c r="B5" s="77" t="str">
        <f>IF(G5="","","C14")</f>
        <v/>
      </c>
      <c r="C5" s="78" t="str">
        <f>IF(AND(D5&lt;&gt;"",E5&lt;&gt;""),PROPER(A$3),"")</f>
        <v/>
      </c>
      <c r="D5" s="186"/>
      <c r="E5" s="187"/>
      <c r="F5" s="180"/>
      <c r="G5" s="178"/>
      <c r="H5" s="180"/>
      <c r="I5" s="178"/>
      <c r="J5" s="178"/>
      <c r="K5" s="218"/>
      <c r="L5" s="179"/>
    </row>
    <row r="6" spans="1:12" ht="63" customHeight="1" x14ac:dyDescent="0.25">
      <c r="A6" s="76" t="str">
        <f t="shared" ref="A6:A50" si="0">IF(G6="","",ROW()-4)</f>
        <v/>
      </c>
      <c r="B6" s="77" t="str">
        <f t="shared" ref="B6:B50" si="1">IF(G6="","","C14")</f>
        <v/>
      </c>
      <c r="C6" s="78" t="str">
        <f t="shared" ref="C6:C50" si="2">IF(AND(D6&lt;&gt;"",E6&lt;&gt;""),PROPER(A$3),"")</f>
        <v/>
      </c>
      <c r="D6" s="186"/>
      <c r="E6" s="187"/>
      <c r="F6" s="180"/>
      <c r="G6" s="180"/>
      <c r="H6" s="180"/>
      <c r="I6" s="178"/>
      <c r="J6" s="188"/>
      <c r="K6" s="218"/>
      <c r="L6" s="178"/>
    </row>
    <row r="7" spans="1:12" ht="63" customHeight="1" x14ac:dyDescent="0.25">
      <c r="A7" s="76" t="str">
        <f t="shared" si="0"/>
        <v/>
      </c>
      <c r="B7" s="77" t="str">
        <f t="shared" si="1"/>
        <v/>
      </c>
      <c r="C7" s="78" t="str">
        <f t="shared" si="2"/>
        <v/>
      </c>
      <c r="D7" s="186"/>
      <c r="E7" s="187"/>
      <c r="F7" s="180"/>
      <c r="G7" s="178"/>
      <c r="H7" s="180"/>
      <c r="I7" s="178"/>
      <c r="J7" s="188"/>
      <c r="K7" s="218"/>
      <c r="L7" s="178"/>
    </row>
    <row r="8" spans="1:12" ht="63" customHeight="1" x14ac:dyDescent="0.25">
      <c r="A8" s="76" t="str">
        <f t="shared" si="0"/>
        <v/>
      </c>
      <c r="B8" s="77" t="str">
        <f t="shared" si="1"/>
        <v/>
      </c>
      <c r="C8" s="78" t="str">
        <f t="shared" si="2"/>
        <v/>
      </c>
      <c r="D8" s="186"/>
      <c r="E8" s="187"/>
      <c r="F8" s="180"/>
      <c r="G8" s="180"/>
      <c r="H8" s="180"/>
      <c r="I8" s="178"/>
      <c r="J8" s="188"/>
      <c r="K8" s="218"/>
      <c r="L8" s="178"/>
    </row>
    <row r="9" spans="1:12" ht="63" customHeight="1" x14ac:dyDescent="0.25">
      <c r="A9" s="76" t="str">
        <f t="shared" si="0"/>
        <v/>
      </c>
      <c r="B9" s="77" t="str">
        <f t="shared" si="1"/>
        <v/>
      </c>
      <c r="C9" s="78" t="str">
        <f t="shared" si="2"/>
        <v/>
      </c>
      <c r="D9" s="186"/>
      <c r="E9" s="187"/>
      <c r="F9" s="180"/>
      <c r="G9" s="180"/>
      <c r="H9" s="180"/>
      <c r="I9" s="178"/>
      <c r="J9" s="188"/>
      <c r="K9" s="218"/>
      <c r="L9" s="178"/>
    </row>
    <row r="10" spans="1:12" ht="63" customHeight="1" x14ac:dyDescent="0.25">
      <c r="A10" s="76" t="str">
        <f t="shared" si="0"/>
        <v/>
      </c>
      <c r="B10" s="77" t="str">
        <f t="shared" si="1"/>
        <v/>
      </c>
      <c r="C10" s="78" t="str">
        <f t="shared" si="2"/>
        <v/>
      </c>
      <c r="D10" s="186"/>
      <c r="E10" s="187"/>
      <c r="F10" s="180"/>
      <c r="G10" s="180"/>
      <c r="H10" s="180"/>
      <c r="I10" s="178"/>
      <c r="J10" s="188"/>
      <c r="K10" s="218"/>
      <c r="L10" s="178"/>
    </row>
    <row r="11" spans="1:12" ht="63" customHeight="1" x14ac:dyDescent="0.25">
      <c r="A11" s="76" t="str">
        <f t="shared" si="0"/>
        <v/>
      </c>
      <c r="B11" s="77" t="str">
        <f t="shared" si="1"/>
        <v/>
      </c>
      <c r="C11" s="78" t="str">
        <f t="shared" si="2"/>
        <v/>
      </c>
      <c r="D11" s="186"/>
      <c r="E11" s="187"/>
      <c r="F11" s="180"/>
      <c r="G11" s="179"/>
      <c r="H11" s="180"/>
      <c r="I11" s="178"/>
      <c r="J11" s="188"/>
      <c r="K11" s="218"/>
      <c r="L11" s="178"/>
    </row>
    <row r="12" spans="1:12" ht="63" customHeight="1" x14ac:dyDescent="0.25">
      <c r="A12" s="76" t="str">
        <f t="shared" si="0"/>
        <v/>
      </c>
      <c r="B12" s="77" t="str">
        <f t="shared" si="1"/>
        <v/>
      </c>
      <c r="C12" s="78" t="str">
        <f t="shared" si="2"/>
        <v/>
      </c>
      <c r="D12" s="186"/>
      <c r="E12" s="187"/>
      <c r="F12" s="180"/>
      <c r="G12" s="180"/>
      <c r="H12" s="180"/>
      <c r="I12" s="178"/>
      <c r="J12" s="188"/>
      <c r="K12" s="218"/>
      <c r="L12" s="178"/>
    </row>
    <row r="13" spans="1:12" ht="63" customHeight="1" x14ac:dyDescent="0.25">
      <c r="A13" s="76" t="str">
        <f t="shared" si="0"/>
        <v/>
      </c>
      <c r="B13" s="77" t="str">
        <f t="shared" si="1"/>
        <v/>
      </c>
      <c r="C13" s="78" t="str">
        <f t="shared" si="2"/>
        <v/>
      </c>
      <c r="D13" s="186"/>
      <c r="E13" s="187"/>
      <c r="F13" s="180"/>
      <c r="G13" s="180"/>
      <c r="H13" s="180"/>
      <c r="I13" s="178"/>
      <c r="J13" s="188"/>
      <c r="K13" s="218"/>
      <c r="L13" s="178"/>
    </row>
    <row r="14" spans="1:12" ht="63" customHeight="1" x14ac:dyDescent="0.25">
      <c r="A14" s="76" t="str">
        <f t="shared" si="0"/>
        <v/>
      </c>
      <c r="B14" s="77" t="str">
        <f t="shared" si="1"/>
        <v/>
      </c>
      <c r="C14" s="78" t="str">
        <f t="shared" si="2"/>
        <v/>
      </c>
      <c r="D14" s="186"/>
      <c r="E14" s="187"/>
      <c r="F14" s="180"/>
      <c r="G14" s="180"/>
      <c r="H14" s="180"/>
      <c r="I14" s="178"/>
      <c r="J14" s="188"/>
      <c r="K14" s="218"/>
      <c r="L14" s="178"/>
    </row>
    <row r="15" spans="1:12" ht="63" customHeight="1" x14ac:dyDescent="0.25">
      <c r="A15" s="76" t="str">
        <f t="shared" si="0"/>
        <v/>
      </c>
      <c r="B15" s="77" t="str">
        <f t="shared" si="1"/>
        <v/>
      </c>
      <c r="C15" s="78" t="str">
        <f t="shared" si="2"/>
        <v/>
      </c>
      <c r="D15" s="186"/>
      <c r="E15" s="187"/>
      <c r="F15" s="180"/>
      <c r="G15" s="180"/>
      <c r="H15" s="180"/>
      <c r="I15" s="178"/>
      <c r="J15" s="188"/>
      <c r="K15" s="218"/>
      <c r="L15" s="178"/>
    </row>
    <row r="16" spans="1:12" ht="63" customHeight="1" x14ac:dyDescent="0.25">
      <c r="A16" s="76" t="str">
        <f t="shared" si="0"/>
        <v/>
      </c>
      <c r="B16" s="77" t="str">
        <f t="shared" si="1"/>
        <v/>
      </c>
      <c r="C16" s="78" t="str">
        <f t="shared" si="2"/>
        <v/>
      </c>
      <c r="D16" s="186"/>
      <c r="E16" s="187"/>
      <c r="F16" s="180"/>
      <c r="G16" s="180"/>
      <c r="H16" s="180"/>
      <c r="I16" s="178"/>
      <c r="J16" s="188"/>
      <c r="K16" s="218"/>
      <c r="L16" s="178"/>
    </row>
    <row r="17" spans="1:12" ht="63" customHeight="1" x14ac:dyDescent="0.25">
      <c r="A17" s="76" t="str">
        <f t="shared" si="0"/>
        <v/>
      </c>
      <c r="B17" s="77" t="str">
        <f t="shared" si="1"/>
        <v/>
      </c>
      <c r="C17" s="78" t="str">
        <f t="shared" si="2"/>
        <v/>
      </c>
      <c r="D17" s="186"/>
      <c r="E17" s="187"/>
      <c r="F17" s="180"/>
      <c r="G17" s="180"/>
      <c r="H17" s="180"/>
      <c r="I17" s="178"/>
      <c r="J17" s="188"/>
      <c r="K17" s="218"/>
      <c r="L17" s="178"/>
    </row>
    <row r="18" spans="1:12" ht="63" customHeight="1" x14ac:dyDescent="0.25">
      <c r="A18" s="76" t="str">
        <f t="shared" si="0"/>
        <v/>
      </c>
      <c r="B18" s="77" t="str">
        <f t="shared" si="1"/>
        <v/>
      </c>
      <c r="C18" s="78" t="str">
        <f t="shared" si="2"/>
        <v/>
      </c>
      <c r="D18" s="186"/>
      <c r="E18" s="187"/>
      <c r="F18" s="180"/>
      <c r="G18" s="180"/>
      <c r="H18" s="180"/>
      <c r="I18" s="178"/>
      <c r="J18" s="188"/>
      <c r="K18" s="218"/>
      <c r="L18" s="178"/>
    </row>
    <row r="19" spans="1:12" ht="63" customHeight="1" x14ac:dyDescent="0.25">
      <c r="A19" s="76" t="str">
        <f t="shared" si="0"/>
        <v/>
      </c>
      <c r="B19" s="77" t="str">
        <f t="shared" si="1"/>
        <v/>
      </c>
      <c r="C19" s="78" t="str">
        <f t="shared" si="2"/>
        <v/>
      </c>
      <c r="D19" s="186"/>
      <c r="E19" s="187"/>
      <c r="F19" s="180"/>
      <c r="G19" s="180"/>
      <c r="H19" s="180"/>
      <c r="I19" s="178"/>
      <c r="J19" s="188"/>
      <c r="K19" s="218"/>
      <c r="L19" s="178"/>
    </row>
    <row r="20" spans="1:12" ht="63" customHeight="1" x14ac:dyDescent="0.25">
      <c r="A20" s="76" t="str">
        <f t="shared" si="0"/>
        <v/>
      </c>
      <c r="B20" s="77" t="str">
        <f t="shared" si="1"/>
        <v/>
      </c>
      <c r="C20" s="78" t="str">
        <f t="shared" si="2"/>
        <v/>
      </c>
      <c r="D20" s="186"/>
      <c r="E20" s="187"/>
      <c r="F20" s="180"/>
      <c r="G20" s="180"/>
      <c r="H20" s="180"/>
      <c r="I20" s="178"/>
      <c r="J20" s="188"/>
      <c r="K20" s="218"/>
      <c r="L20" s="178"/>
    </row>
    <row r="21" spans="1:12" ht="63" customHeight="1" x14ac:dyDescent="0.25">
      <c r="A21" s="76" t="str">
        <f t="shared" si="0"/>
        <v/>
      </c>
      <c r="B21" s="77" t="str">
        <f t="shared" si="1"/>
        <v/>
      </c>
      <c r="C21" s="78" t="str">
        <f t="shared" si="2"/>
        <v/>
      </c>
      <c r="D21" s="186"/>
      <c r="E21" s="187"/>
      <c r="F21" s="181"/>
      <c r="G21" s="181"/>
      <c r="H21" s="180"/>
      <c r="I21" s="178"/>
      <c r="J21" s="178"/>
      <c r="K21" s="218"/>
      <c r="L21" s="179"/>
    </row>
    <row r="22" spans="1:12" ht="63" customHeight="1" x14ac:dyDescent="0.25">
      <c r="A22" s="76" t="str">
        <f t="shared" si="0"/>
        <v/>
      </c>
      <c r="B22" s="77" t="str">
        <f t="shared" si="1"/>
        <v/>
      </c>
      <c r="C22" s="78" t="str">
        <f t="shared" si="2"/>
        <v/>
      </c>
      <c r="D22" s="186"/>
      <c r="E22" s="187"/>
      <c r="F22" s="181"/>
      <c r="G22" s="181"/>
      <c r="H22" s="180"/>
      <c r="I22" s="178"/>
      <c r="J22" s="188"/>
      <c r="K22" s="218"/>
      <c r="L22" s="178"/>
    </row>
    <row r="23" spans="1:12" ht="63" customHeight="1" x14ac:dyDescent="0.25">
      <c r="A23" s="76" t="str">
        <f t="shared" si="0"/>
        <v/>
      </c>
      <c r="B23" s="77" t="str">
        <f t="shared" si="1"/>
        <v/>
      </c>
      <c r="C23" s="78" t="str">
        <f t="shared" si="2"/>
        <v/>
      </c>
      <c r="D23" s="186"/>
      <c r="E23" s="187"/>
      <c r="F23" s="181"/>
      <c r="G23" s="181"/>
      <c r="H23" s="180"/>
      <c r="I23" s="178"/>
      <c r="J23" s="188"/>
      <c r="K23" s="218"/>
      <c r="L23" s="178"/>
    </row>
    <row r="24" spans="1:12" ht="63" customHeight="1" x14ac:dyDescent="0.25">
      <c r="A24" s="76" t="str">
        <f t="shared" si="0"/>
        <v/>
      </c>
      <c r="B24" s="77" t="str">
        <f t="shared" si="1"/>
        <v/>
      </c>
      <c r="C24" s="78" t="str">
        <f t="shared" si="2"/>
        <v/>
      </c>
      <c r="D24" s="186"/>
      <c r="E24" s="187"/>
      <c r="F24" s="190"/>
      <c r="G24" s="181"/>
      <c r="H24" s="180"/>
      <c r="I24" s="178"/>
      <c r="J24" s="188"/>
      <c r="K24" s="218"/>
      <c r="L24" s="178"/>
    </row>
    <row r="25" spans="1:12" ht="63" customHeight="1" x14ac:dyDescent="0.25">
      <c r="A25" s="76" t="str">
        <f t="shared" si="0"/>
        <v/>
      </c>
      <c r="B25" s="77" t="str">
        <f t="shared" si="1"/>
        <v/>
      </c>
      <c r="C25" s="78" t="str">
        <f t="shared" si="2"/>
        <v/>
      </c>
      <c r="D25" s="186"/>
      <c r="E25" s="187"/>
      <c r="F25" s="181"/>
      <c r="G25" s="181"/>
      <c r="H25" s="180"/>
      <c r="I25" s="178"/>
      <c r="J25" s="188"/>
      <c r="K25" s="218"/>
      <c r="L25" s="178"/>
    </row>
    <row r="26" spans="1:12" ht="63" customHeight="1" x14ac:dyDescent="0.25">
      <c r="A26" s="76" t="str">
        <f t="shared" si="0"/>
        <v/>
      </c>
      <c r="B26" s="77" t="str">
        <f t="shared" si="1"/>
        <v/>
      </c>
      <c r="C26" s="78" t="str">
        <f t="shared" si="2"/>
        <v/>
      </c>
      <c r="D26" s="186"/>
      <c r="E26" s="187"/>
      <c r="F26" s="181"/>
      <c r="G26" s="181"/>
      <c r="H26" s="180"/>
      <c r="I26" s="178"/>
      <c r="J26" s="188"/>
      <c r="K26" s="218"/>
      <c r="L26" s="178"/>
    </row>
    <row r="27" spans="1:12" ht="63" customHeight="1" x14ac:dyDescent="0.25">
      <c r="A27" s="76" t="str">
        <f t="shared" si="0"/>
        <v/>
      </c>
      <c r="B27" s="77" t="str">
        <f t="shared" si="1"/>
        <v/>
      </c>
      <c r="C27" s="78" t="str">
        <f t="shared" si="2"/>
        <v/>
      </c>
      <c r="D27" s="186"/>
      <c r="E27" s="187"/>
      <c r="F27" s="181"/>
      <c r="G27" s="181"/>
      <c r="H27" s="180"/>
      <c r="I27" s="178"/>
      <c r="J27" s="188"/>
      <c r="K27" s="218"/>
      <c r="L27" s="178"/>
    </row>
    <row r="28" spans="1:12" ht="63" customHeight="1" x14ac:dyDescent="0.25">
      <c r="A28" s="76" t="str">
        <f t="shared" si="0"/>
        <v/>
      </c>
      <c r="B28" s="77" t="str">
        <f t="shared" si="1"/>
        <v/>
      </c>
      <c r="C28" s="78" t="str">
        <f t="shared" si="2"/>
        <v/>
      </c>
      <c r="D28" s="186"/>
      <c r="E28" s="187"/>
      <c r="F28" s="181"/>
      <c r="G28" s="181"/>
      <c r="H28" s="180"/>
      <c r="I28" s="178"/>
      <c r="J28" s="188"/>
      <c r="K28" s="218"/>
      <c r="L28" s="178"/>
    </row>
    <row r="29" spans="1:12" ht="63" customHeight="1" x14ac:dyDescent="0.25">
      <c r="A29" s="76" t="str">
        <f t="shared" si="0"/>
        <v/>
      </c>
      <c r="B29" s="77" t="str">
        <f t="shared" si="1"/>
        <v/>
      </c>
      <c r="C29" s="78" t="str">
        <f t="shared" si="2"/>
        <v/>
      </c>
      <c r="D29" s="186"/>
      <c r="E29" s="187"/>
      <c r="F29" s="181"/>
      <c r="G29" s="181"/>
      <c r="H29" s="180"/>
      <c r="I29" s="178"/>
      <c r="J29" s="188"/>
      <c r="K29" s="218"/>
      <c r="L29" s="178"/>
    </row>
    <row r="30" spans="1:12" ht="63" customHeight="1" x14ac:dyDescent="0.25">
      <c r="A30" s="76" t="str">
        <f t="shared" si="0"/>
        <v/>
      </c>
      <c r="B30" s="77" t="str">
        <f t="shared" si="1"/>
        <v/>
      </c>
      <c r="C30" s="78" t="str">
        <f t="shared" si="2"/>
        <v/>
      </c>
      <c r="D30" s="186"/>
      <c r="E30" s="187"/>
      <c r="F30" s="181"/>
      <c r="G30" s="181"/>
      <c r="H30" s="180"/>
      <c r="I30" s="178"/>
      <c r="J30" s="188"/>
      <c r="K30" s="218"/>
      <c r="L30" s="178"/>
    </row>
    <row r="31" spans="1:12" ht="63" customHeight="1" x14ac:dyDescent="0.25">
      <c r="A31" s="76" t="str">
        <f t="shared" si="0"/>
        <v/>
      </c>
      <c r="B31" s="77" t="str">
        <f t="shared" si="1"/>
        <v/>
      </c>
      <c r="C31" s="78" t="str">
        <f t="shared" si="2"/>
        <v/>
      </c>
      <c r="D31" s="186"/>
      <c r="E31" s="187"/>
      <c r="F31" s="181"/>
      <c r="G31" s="181"/>
      <c r="H31" s="180"/>
      <c r="I31" s="178"/>
      <c r="J31" s="188"/>
      <c r="K31" s="218"/>
      <c r="L31" s="178"/>
    </row>
    <row r="32" spans="1:12" ht="63" customHeight="1" x14ac:dyDescent="0.25">
      <c r="A32" s="76" t="str">
        <f t="shared" si="0"/>
        <v/>
      </c>
      <c r="B32" s="77" t="str">
        <f t="shared" si="1"/>
        <v/>
      </c>
      <c r="C32" s="78" t="str">
        <f t="shared" si="2"/>
        <v/>
      </c>
      <c r="D32" s="186"/>
      <c r="E32" s="187"/>
      <c r="F32" s="181"/>
      <c r="G32" s="181"/>
      <c r="H32" s="180"/>
      <c r="I32" s="178"/>
      <c r="J32" s="188"/>
      <c r="K32" s="218"/>
      <c r="L32" s="178"/>
    </row>
    <row r="33" spans="1:12" ht="63" customHeight="1" x14ac:dyDescent="0.25">
      <c r="A33" s="76" t="str">
        <f t="shared" si="0"/>
        <v/>
      </c>
      <c r="B33" s="77" t="str">
        <f t="shared" si="1"/>
        <v/>
      </c>
      <c r="C33" s="78" t="str">
        <f t="shared" si="2"/>
        <v/>
      </c>
      <c r="D33" s="186"/>
      <c r="E33" s="187"/>
      <c r="F33" s="181"/>
      <c r="G33" s="181"/>
      <c r="H33" s="180"/>
      <c r="I33" s="178"/>
      <c r="J33" s="188"/>
      <c r="K33" s="218"/>
      <c r="L33" s="178"/>
    </row>
    <row r="34" spans="1:12" ht="63" customHeight="1" x14ac:dyDescent="0.25">
      <c r="A34" s="76" t="str">
        <f t="shared" si="0"/>
        <v/>
      </c>
      <c r="B34" s="77" t="str">
        <f t="shared" si="1"/>
        <v/>
      </c>
      <c r="C34" s="78" t="str">
        <f t="shared" si="2"/>
        <v/>
      </c>
      <c r="D34" s="186"/>
      <c r="E34" s="187"/>
      <c r="F34" s="181"/>
      <c r="G34" s="181"/>
      <c r="H34" s="180"/>
      <c r="I34" s="178"/>
      <c r="J34" s="188"/>
      <c r="K34" s="218"/>
      <c r="L34" s="178"/>
    </row>
    <row r="35" spans="1:12" ht="63" customHeight="1" x14ac:dyDescent="0.25">
      <c r="A35" s="76" t="str">
        <f t="shared" si="0"/>
        <v/>
      </c>
      <c r="B35" s="77" t="str">
        <f t="shared" si="1"/>
        <v/>
      </c>
      <c r="C35" s="78" t="str">
        <f t="shared" si="2"/>
        <v/>
      </c>
      <c r="D35" s="186"/>
      <c r="E35" s="187"/>
      <c r="F35" s="181"/>
      <c r="G35" s="181"/>
      <c r="H35" s="180"/>
      <c r="I35" s="178"/>
      <c r="J35" s="188"/>
      <c r="K35" s="218"/>
      <c r="L35" s="178"/>
    </row>
    <row r="36" spans="1:12" ht="63" customHeight="1" x14ac:dyDescent="0.25">
      <c r="A36" s="76" t="str">
        <f t="shared" si="0"/>
        <v/>
      </c>
      <c r="B36" s="77" t="str">
        <f t="shared" si="1"/>
        <v/>
      </c>
      <c r="C36" s="78" t="str">
        <f t="shared" si="2"/>
        <v/>
      </c>
      <c r="D36" s="186"/>
      <c r="E36" s="187"/>
      <c r="F36" s="181"/>
      <c r="G36" s="181"/>
      <c r="H36" s="180"/>
      <c r="I36" s="178"/>
      <c r="J36" s="188"/>
      <c r="K36" s="218"/>
      <c r="L36" s="178"/>
    </row>
    <row r="37" spans="1:12" ht="63" customHeight="1" x14ac:dyDescent="0.25">
      <c r="A37" s="76" t="str">
        <f t="shared" si="0"/>
        <v/>
      </c>
      <c r="B37" s="77" t="str">
        <f t="shared" si="1"/>
        <v/>
      </c>
      <c r="C37" s="78" t="str">
        <f t="shared" si="2"/>
        <v/>
      </c>
      <c r="D37" s="186"/>
      <c r="E37" s="187"/>
      <c r="F37" s="181"/>
      <c r="G37" s="181"/>
      <c r="H37" s="180"/>
      <c r="I37" s="178"/>
      <c r="J37" s="188"/>
      <c r="K37" s="218"/>
      <c r="L37" s="178"/>
    </row>
    <row r="38" spans="1:12" ht="63" customHeight="1" x14ac:dyDescent="0.25">
      <c r="A38" s="76" t="str">
        <f t="shared" si="0"/>
        <v/>
      </c>
      <c r="B38" s="77" t="str">
        <f t="shared" si="1"/>
        <v/>
      </c>
      <c r="C38" s="78" t="str">
        <f t="shared" si="2"/>
        <v/>
      </c>
      <c r="D38" s="186"/>
      <c r="E38" s="187"/>
      <c r="F38" s="181"/>
      <c r="G38" s="181"/>
      <c r="H38" s="180"/>
      <c r="I38" s="178"/>
      <c r="J38" s="188"/>
      <c r="K38" s="218"/>
      <c r="L38" s="178"/>
    </row>
    <row r="39" spans="1:12" ht="63" customHeight="1" x14ac:dyDescent="0.25">
      <c r="A39" s="76" t="str">
        <f t="shared" si="0"/>
        <v/>
      </c>
      <c r="B39" s="77" t="str">
        <f t="shared" si="1"/>
        <v/>
      </c>
      <c r="C39" s="78" t="str">
        <f t="shared" si="2"/>
        <v/>
      </c>
      <c r="D39" s="186"/>
      <c r="E39" s="187"/>
      <c r="F39" s="181"/>
      <c r="G39" s="181"/>
      <c r="H39" s="180"/>
      <c r="I39" s="178"/>
      <c r="J39" s="188"/>
      <c r="K39" s="218"/>
      <c r="L39" s="178"/>
    </row>
    <row r="40" spans="1:12" ht="63" customHeight="1" x14ac:dyDescent="0.25">
      <c r="A40" s="76" t="str">
        <f t="shared" si="0"/>
        <v/>
      </c>
      <c r="B40" s="77" t="str">
        <f t="shared" si="1"/>
        <v/>
      </c>
      <c r="C40" s="78" t="str">
        <f t="shared" si="2"/>
        <v/>
      </c>
      <c r="D40" s="186"/>
      <c r="E40" s="187"/>
      <c r="F40" s="181"/>
      <c r="G40" s="181"/>
      <c r="H40" s="180"/>
      <c r="I40" s="178"/>
      <c r="J40" s="188"/>
      <c r="K40" s="218"/>
      <c r="L40" s="178"/>
    </row>
    <row r="41" spans="1:12" ht="63" customHeight="1" x14ac:dyDescent="0.25">
      <c r="A41" s="76" t="str">
        <f t="shared" si="0"/>
        <v/>
      </c>
      <c r="B41" s="77" t="str">
        <f t="shared" si="1"/>
        <v/>
      </c>
      <c r="C41" s="78" t="str">
        <f t="shared" si="2"/>
        <v/>
      </c>
      <c r="D41" s="186"/>
      <c r="E41" s="187"/>
      <c r="F41" s="181"/>
      <c r="G41" s="181"/>
      <c r="H41" s="180"/>
      <c r="I41" s="178"/>
      <c r="J41" s="188"/>
      <c r="K41" s="218"/>
      <c r="L41" s="178"/>
    </row>
    <row r="42" spans="1:12" ht="63" customHeight="1" x14ac:dyDescent="0.25">
      <c r="A42" s="76" t="str">
        <f t="shared" si="0"/>
        <v/>
      </c>
      <c r="B42" s="77" t="str">
        <f t="shared" si="1"/>
        <v/>
      </c>
      <c r="C42" s="78" t="str">
        <f t="shared" si="2"/>
        <v/>
      </c>
      <c r="D42" s="186"/>
      <c r="E42" s="187"/>
      <c r="F42" s="181"/>
      <c r="G42" s="181"/>
      <c r="H42" s="180"/>
      <c r="I42" s="178"/>
      <c r="J42" s="188"/>
      <c r="K42" s="218"/>
      <c r="L42" s="178"/>
    </row>
    <row r="43" spans="1:12" ht="63" customHeight="1" x14ac:dyDescent="0.25">
      <c r="A43" s="76" t="str">
        <f t="shared" si="0"/>
        <v/>
      </c>
      <c r="B43" s="77" t="str">
        <f t="shared" si="1"/>
        <v/>
      </c>
      <c r="C43" s="78" t="str">
        <f t="shared" si="2"/>
        <v/>
      </c>
      <c r="D43" s="186"/>
      <c r="E43" s="187"/>
      <c r="F43" s="181"/>
      <c r="G43" s="181"/>
      <c r="H43" s="180"/>
      <c r="I43" s="178"/>
      <c r="J43" s="188"/>
      <c r="K43" s="218"/>
      <c r="L43" s="178"/>
    </row>
    <row r="44" spans="1:12" ht="63" customHeight="1" x14ac:dyDescent="0.25">
      <c r="A44" s="76" t="str">
        <f t="shared" si="0"/>
        <v/>
      </c>
      <c r="B44" s="77" t="str">
        <f t="shared" si="1"/>
        <v/>
      </c>
      <c r="C44" s="78" t="str">
        <f t="shared" si="2"/>
        <v/>
      </c>
      <c r="D44" s="186"/>
      <c r="E44" s="187"/>
      <c r="F44" s="181"/>
      <c r="G44" s="181"/>
      <c r="H44" s="180"/>
      <c r="I44" s="178"/>
      <c r="J44" s="188"/>
      <c r="K44" s="218"/>
      <c r="L44" s="178"/>
    </row>
    <row r="45" spans="1:12" ht="63" customHeight="1" x14ac:dyDescent="0.25">
      <c r="A45" s="76" t="str">
        <f t="shared" si="0"/>
        <v/>
      </c>
      <c r="B45" s="77" t="str">
        <f t="shared" si="1"/>
        <v/>
      </c>
      <c r="C45" s="78" t="str">
        <f t="shared" si="2"/>
        <v/>
      </c>
      <c r="D45" s="186"/>
      <c r="E45" s="187"/>
      <c r="F45" s="181"/>
      <c r="G45" s="181"/>
      <c r="H45" s="180"/>
      <c r="I45" s="178"/>
      <c r="J45" s="188"/>
      <c r="K45" s="218"/>
      <c r="L45" s="178"/>
    </row>
    <row r="46" spans="1:12" ht="63" customHeight="1" x14ac:dyDescent="0.25">
      <c r="A46" s="76" t="str">
        <f t="shared" si="0"/>
        <v/>
      </c>
      <c r="B46" s="77" t="str">
        <f t="shared" si="1"/>
        <v/>
      </c>
      <c r="C46" s="78" t="str">
        <f t="shared" si="2"/>
        <v/>
      </c>
      <c r="D46" s="186"/>
      <c r="E46" s="187"/>
      <c r="F46" s="181"/>
      <c r="G46" s="181"/>
      <c r="H46" s="180"/>
      <c r="I46" s="178"/>
      <c r="J46" s="188"/>
      <c r="K46" s="218"/>
      <c r="L46" s="178"/>
    </row>
    <row r="47" spans="1:12" ht="63" customHeight="1" x14ac:dyDescent="0.25">
      <c r="A47" s="76" t="str">
        <f t="shared" si="0"/>
        <v/>
      </c>
      <c r="B47" s="77" t="str">
        <f t="shared" si="1"/>
        <v/>
      </c>
      <c r="C47" s="78" t="str">
        <f t="shared" si="2"/>
        <v/>
      </c>
      <c r="D47" s="186"/>
      <c r="E47" s="187"/>
      <c r="F47" s="181"/>
      <c r="G47" s="181"/>
      <c r="H47" s="180"/>
      <c r="I47" s="178"/>
      <c r="J47" s="188"/>
      <c r="K47" s="218"/>
      <c r="L47" s="178"/>
    </row>
    <row r="48" spans="1:12" ht="63" customHeight="1" x14ac:dyDescent="0.25">
      <c r="A48" s="76" t="str">
        <f t="shared" si="0"/>
        <v/>
      </c>
      <c r="B48" s="77" t="str">
        <f t="shared" si="1"/>
        <v/>
      </c>
      <c r="C48" s="78" t="str">
        <f t="shared" si="2"/>
        <v/>
      </c>
      <c r="D48" s="186"/>
      <c r="E48" s="187"/>
      <c r="F48" s="181"/>
      <c r="G48" s="181"/>
      <c r="H48" s="180"/>
      <c r="I48" s="178"/>
      <c r="J48" s="188"/>
      <c r="K48" s="218"/>
      <c r="L48" s="178"/>
    </row>
    <row r="49" spans="1:12" ht="63" customHeight="1" x14ac:dyDescent="0.25">
      <c r="A49" s="76" t="str">
        <f t="shared" si="0"/>
        <v/>
      </c>
      <c r="B49" s="77" t="str">
        <f t="shared" si="1"/>
        <v/>
      </c>
      <c r="C49" s="78" t="str">
        <f t="shared" si="2"/>
        <v/>
      </c>
      <c r="D49" s="186"/>
      <c r="E49" s="187"/>
      <c r="F49" s="181"/>
      <c r="G49" s="181"/>
      <c r="H49" s="180"/>
      <c r="I49" s="178"/>
      <c r="J49" s="188"/>
      <c r="K49" s="218"/>
      <c r="L49" s="178"/>
    </row>
    <row r="50" spans="1:12" ht="63" customHeight="1" x14ac:dyDescent="0.25">
      <c r="A50" s="76" t="str">
        <f t="shared" si="0"/>
        <v/>
      </c>
      <c r="B50" s="77" t="str">
        <f t="shared" si="1"/>
        <v/>
      </c>
      <c r="C50" s="78" t="str">
        <f t="shared" si="2"/>
        <v/>
      </c>
      <c r="D50" s="186"/>
      <c r="E50" s="187"/>
      <c r="F50" s="181"/>
      <c r="G50" s="181"/>
      <c r="H50" s="180"/>
      <c r="I50" s="178"/>
      <c r="J50" s="188"/>
      <c r="K50" s="218"/>
      <c r="L50" s="178"/>
    </row>
  </sheetData>
  <sheetProtection password="CC74" sheet="1" objects="1" scenarios="1" insertHyperlinks="0"/>
  <mergeCells count="4">
    <mergeCell ref="F1:F3"/>
    <mergeCell ref="G1:I1"/>
    <mergeCell ref="G2:L3"/>
    <mergeCell ref="A3:D3"/>
  </mergeCells>
  <conditionalFormatting sqref="F19:G19 I10:I50">
    <cfRule type="cellIs" dxfId="75" priority="2" operator="equal">
      <formula>0</formula>
    </cfRule>
  </conditionalFormatting>
  <conditionalFormatting sqref="E3">
    <cfRule type="expression" dxfId="74" priority="1">
      <formula>$A$3="?"</formula>
    </cfRule>
  </conditionalFormatting>
  <dataValidations count="3">
    <dataValidation type="list" errorStyle="warning" allowBlank="1" showInputMessage="1" showErrorMessage="1" sqref="K5:K50" xr:uid="{00000000-0002-0000-2900-000000000000}">
      <formula1>data_pub</formula1>
    </dataValidation>
    <dataValidation type="list" allowBlank="1" showInputMessage="1" showErrorMessage="1" sqref="E5:E50" xr:uid="{00000000-0002-0000-2900-000001000000}">
      <formula1>Autori</formula1>
    </dataValidation>
    <dataValidation type="list" allowBlank="1" showInputMessage="1" showErrorMessage="1" sqref="D5:D50" xr:uid="{00000000-0002-0000-2900-000002000000}">
      <formula1>cpatruszd</formula1>
    </dataValidation>
  </dataValidations>
  <pageMargins left="0.7" right="0.7" top="0.75" bottom="0.75" header="0.3" footer="0.3"/>
  <pageSetup paperSize="9" orientation="portrait" horizontalDpi="4294967293" verticalDpi="4294967293"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9FF99"/>
  </sheetPr>
  <dimension ref="A1:M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9.28515625" customWidth="1"/>
    <col min="4" max="4" width="9.140625" customWidth="1"/>
    <col min="5" max="5" width="11.28515625" customWidth="1"/>
    <col min="6" max="6" width="6.28515625" customWidth="1"/>
    <col min="7" max="7" width="34.5703125" customWidth="1"/>
    <col min="8" max="8" width="64.140625" customWidth="1"/>
    <col min="9" max="9" width="34.85546875" customWidth="1"/>
    <col min="10" max="10" width="50.42578125" customWidth="1"/>
    <col min="11" max="11" width="24.5703125" bestFit="1" customWidth="1"/>
    <col min="12" max="12" width="14" style="40" customWidth="1"/>
    <col min="13" max="13" width="29.5703125" customWidth="1"/>
  </cols>
  <sheetData>
    <row r="1" spans="1:13" ht="15.75" x14ac:dyDescent="0.25">
      <c r="A1" s="102" t="str">
        <f>FisaAutoevaluare!A1</f>
        <v>Universitatea SPIRU HARET - 
Anul universitar 2021-2022</v>
      </c>
      <c r="B1" s="102"/>
      <c r="C1" s="102"/>
      <c r="D1" s="102"/>
      <c r="E1" s="102"/>
      <c r="F1" s="102"/>
      <c r="G1" s="669" t="str">
        <f>HYPERLINK("#FisaAutoevaluare!D186","Inapoi in Fisa C")</f>
        <v>Inapoi in Fisa C</v>
      </c>
      <c r="H1" s="683" t="str">
        <f>FisaAutoevaluare!B176</f>
        <v>Publicații de specialitate</v>
      </c>
      <c r="I1" s="683"/>
      <c r="J1" s="683"/>
    </row>
    <row r="2" spans="1:13" ht="15.75" customHeight="1" x14ac:dyDescent="0.25">
      <c r="A2" s="102">
        <f>FisaAutoevaluare!D2</f>
        <v>0</v>
      </c>
      <c r="B2" s="102"/>
      <c r="C2" s="102"/>
      <c r="D2" s="102"/>
      <c r="E2" s="102"/>
      <c r="F2" s="102"/>
      <c r="G2" s="670"/>
      <c r="H2" s="681" t="str">
        <f>FisaAutoevaluare!D186</f>
        <v>Coordonator cărți de specialitate publicate la edituri de prestigiu sau la edituri recunoscute în domeniul postului ocupat,  inclusiv la Editura Fundaţiei România de Mâine, în parteneriat cu Universitatea Spiru Haret.</v>
      </c>
      <c r="I2" s="681"/>
      <c r="J2" s="681"/>
      <c r="K2" s="681"/>
      <c r="L2" s="681"/>
      <c r="M2" s="681"/>
    </row>
    <row r="3" spans="1:13" x14ac:dyDescent="0.25">
      <c r="A3" s="676" t="str">
        <f>IF(FisaAutoevaluare!D3="","?",FisaAutoevaluare!D3)</f>
        <v>?</v>
      </c>
      <c r="B3" s="676"/>
      <c r="C3" s="676"/>
      <c r="D3" s="676"/>
      <c r="E3" s="103"/>
      <c r="F3" s="103"/>
      <c r="G3" s="671"/>
      <c r="H3" s="682"/>
      <c r="I3" s="682"/>
      <c r="J3" s="682"/>
      <c r="K3" s="682"/>
      <c r="L3" s="682"/>
      <c r="M3" s="682"/>
    </row>
    <row r="4" spans="1:13" s="43" customFormat="1" ht="45" x14ac:dyDescent="0.25">
      <c r="A4" s="74" t="s">
        <v>1962</v>
      </c>
      <c r="B4" s="75" t="s">
        <v>1963</v>
      </c>
      <c r="C4" s="75" t="s">
        <v>2277</v>
      </c>
      <c r="D4" s="75" t="s">
        <v>1964</v>
      </c>
      <c r="E4" s="75" t="s">
        <v>2313</v>
      </c>
      <c r="F4" s="197" t="s">
        <v>1992</v>
      </c>
      <c r="G4" s="198" t="s">
        <v>2312</v>
      </c>
      <c r="H4" s="198" t="s">
        <v>1997</v>
      </c>
      <c r="I4" s="198" t="s">
        <v>1995</v>
      </c>
      <c r="J4" s="198" t="s">
        <v>1996</v>
      </c>
      <c r="K4" s="198" t="s">
        <v>1988</v>
      </c>
      <c r="L4" s="198" t="s">
        <v>2594</v>
      </c>
      <c r="M4" s="198" t="s">
        <v>1994</v>
      </c>
    </row>
    <row r="5" spans="1:13" ht="63" customHeight="1" x14ac:dyDescent="0.25">
      <c r="A5" s="76" t="str">
        <f>IF(H5="","",ROW()-4)</f>
        <v/>
      </c>
      <c r="B5" s="77" t="str">
        <f>IF(H5="","","C15")</f>
        <v/>
      </c>
      <c r="C5" s="78" t="str">
        <f>IF(F5&lt;&gt;"",PROPER(A$3),"")</f>
        <v/>
      </c>
      <c r="D5" s="78" t="str">
        <f>IF(F5&lt;&gt;"","carte","")</f>
        <v/>
      </c>
      <c r="E5" s="78" t="str">
        <f>IF(F5&lt;&gt;"","coordonator","")</f>
        <v/>
      </c>
      <c r="F5" s="187"/>
      <c r="G5" s="180"/>
      <c r="H5" s="178"/>
      <c r="I5" s="180"/>
      <c r="J5" s="178"/>
      <c r="K5" s="178"/>
      <c r="L5" s="218"/>
      <c r="M5" s="191"/>
    </row>
    <row r="6" spans="1:13" ht="63" customHeight="1" x14ac:dyDescent="0.25">
      <c r="A6" s="76" t="str">
        <f t="shared" ref="A6:A50" si="0">IF(H6="","",ROW()-4)</f>
        <v/>
      </c>
      <c r="B6" s="77" t="str">
        <f t="shared" ref="B6:B50" si="1">IF(H6="","","C15")</f>
        <v/>
      </c>
      <c r="C6" s="78" t="str">
        <f t="shared" ref="C6:C50" si="2">IF(F6&lt;&gt;"",PROPER(A$3),"")</f>
        <v/>
      </c>
      <c r="D6" s="78" t="str">
        <f t="shared" ref="D6:D50" si="3">IF(F6&lt;&gt;"","carte","")</f>
        <v/>
      </c>
      <c r="E6" s="78" t="str">
        <f t="shared" ref="E6:E50" si="4">IF(F6&lt;&gt;"","coordonator","")</f>
        <v/>
      </c>
      <c r="F6" s="187"/>
      <c r="G6" s="178"/>
      <c r="H6" s="178"/>
      <c r="I6" s="180"/>
      <c r="J6" s="178"/>
      <c r="K6" s="188"/>
      <c r="L6" s="218"/>
      <c r="M6" s="191"/>
    </row>
    <row r="7" spans="1:13" ht="63" customHeight="1" x14ac:dyDescent="0.25">
      <c r="A7" s="76" t="str">
        <f t="shared" si="0"/>
        <v/>
      </c>
      <c r="B7" s="77" t="str">
        <f t="shared" si="1"/>
        <v/>
      </c>
      <c r="C7" s="78" t="str">
        <f t="shared" si="2"/>
        <v/>
      </c>
      <c r="D7" s="78" t="str">
        <f t="shared" si="3"/>
        <v/>
      </c>
      <c r="E7" s="78" t="str">
        <f t="shared" si="4"/>
        <v/>
      </c>
      <c r="F7" s="187"/>
      <c r="G7" s="180"/>
      <c r="H7" s="180"/>
      <c r="I7" s="180"/>
      <c r="J7" s="178"/>
      <c r="K7" s="188"/>
      <c r="L7" s="218"/>
      <c r="M7" s="191"/>
    </row>
    <row r="8" spans="1:13" ht="63" customHeight="1" x14ac:dyDescent="0.25">
      <c r="A8" s="76" t="str">
        <f t="shared" si="0"/>
        <v/>
      </c>
      <c r="B8" s="77" t="str">
        <f t="shared" si="1"/>
        <v/>
      </c>
      <c r="C8" s="78" t="str">
        <f t="shared" si="2"/>
        <v/>
      </c>
      <c r="D8" s="78" t="str">
        <f t="shared" si="3"/>
        <v/>
      </c>
      <c r="E8" s="78" t="str">
        <f t="shared" si="4"/>
        <v/>
      </c>
      <c r="F8" s="187"/>
      <c r="G8" s="180"/>
      <c r="H8" s="180"/>
      <c r="I8" s="180"/>
      <c r="J8" s="178"/>
      <c r="K8" s="188"/>
      <c r="L8" s="218"/>
      <c r="M8" s="191"/>
    </row>
    <row r="9" spans="1:13" ht="63" customHeight="1" x14ac:dyDescent="0.25">
      <c r="A9" s="76" t="str">
        <f t="shared" si="0"/>
        <v/>
      </c>
      <c r="B9" s="77" t="str">
        <f t="shared" si="1"/>
        <v/>
      </c>
      <c r="C9" s="78" t="str">
        <f t="shared" si="2"/>
        <v/>
      </c>
      <c r="D9" s="78" t="str">
        <f t="shared" si="3"/>
        <v/>
      </c>
      <c r="E9" s="78" t="str">
        <f t="shared" si="4"/>
        <v/>
      </c>
      <c r="F9" s="187"/>
      <c r="G9" s="180"/>
      <c r="H9" s="180"/>
      <c r="I9" s="180"/>
      <c r="J9" s="178"/>
      <c r="K9" s="188"/>
      <c r="L9" s="218"/>
      <c r="M9" s="191"/>
    </row>
    <row r="10" spans="1:13" ht="63" customHeight="1" x14ac:dyDescent="0.25">
      <c r="A10" s="76" t="str">
        <f t="shared" si="0"/>
        <v/>
      </c>
      <c r="B10" s="77" t="str">
        <f t="shared" si="1"/>
        <v/>
      </c>
      <c r="C10" s="78" t="str">
        <f t="shared" si="2"/>
        <v/>
      </c>
      <c r="D10" s="78" t="str">
        <f t="shared" si="3"/>
        <v/>
      </c>
      <c r="E10" s="78" t="str">
        <f t="shared" si="4"/>
        <v/>
      </c>
      <c r="F10" s="187"/>
      <c r="G10" s="180"/>
      <c r="H10" s="180"/>
      <c r="I10" s="180"/>
      <c r="J10" s="178"/>
      <c r="K10" s="188"/>
      <c r="L10" s="218"/>
      <c r="M10" s="178"/>
    </row>
    <row r="11" spans="1:13" ht="63" customHeight="1" x14ac:dyDescent="0.25">
      <c r="A11" s="76" t="str">
        <f t="shared" si="0"/>
        <v/>
      </c>
      <c r="B11" s="77" t="str">
        <f t="shared" si="1"/>
        <v/>
      </c>
      <c r="C11" s="78" t="str">
        <f t="shared" si="2"/>
        <v/>
      </c>
      <c r="D11" s="78" t="str">
        <f t="shared" si="3"/>
        <v/>
      </c>
      <c r="E11" s="78" t="str">
        <f t="shared" si="4"/>
        <v/>
      </c>
      <c r="F11" s="187"/>
      <c r="G11" s="180"/>
      <c r="H11" s="179"/>
      <c r="I11" s="180"/>
      <c r="J11" s="178"/>
      <c r="K11" s="188"/>
      <c r="L11" s="218"/>
      <c r="M11" s="191"/>
    </row>
    <row r="12" spans="1:13" ht="63" customHeight="1" x14ac:dyDescent="0.25">
      <c r="A12" s="76" t="str">
        <f t="shared" si="0"/>
        <v/>
      </c>
      <c r="B12" s="77" t="str">
        <f t="shared" si="1"/>
        <v/>
      </c>
      <c r="C12" s="78" t="str">
        <f t="shared" si="2"/>
        <v/>
      </c>
      <c r="D12" s="78" t="str">
        <f t="shared" si="3"/>
        <v/>
      </c>
      <c r="E12" s="78" t="str">
        <f t="shared" si="4"/>
        <v/>
      </c>
      <c r="F12" s="187"/>
      <c r="G12" s="180"/>
      <c r="H12" s="180"/>
      <c r="I12" s="180"/>
      <c r="J12" s="178"/>
      <c r="K12" s="188"/>
      <c r="L12" s="218"/>
      <c r="M12" s="191"/>
    </row>
    <row r="13" spans="1:13" ht="63" customHeight="1" x14ac:dyDescent="0.25">
      <c r="A13" s="76" t="str">
        <f t="shared" si="0"/>
        <v/>
      </c>
      <c r="B13" s="77" t="str">
        <f t="shared" si="1"/>
        <v/>
      </c>
      <c r="C13" s="78" t="str">
        <f t="shared" si="2"/>
        <v/>
      </c>
      <c r="D13" s="78" t="str">
        <f t="shared" si="3"/>
        <v/>
      </c>
      <c r="E13" s="78" t="str">
        <f t="shared" si="4"/>
        <v/>
      </c>
      <c r="F13" s="187"/>
      <c r="G13" s="180"/>
      <c r="H13" s="180"/>
      <c r="I13" s="180"/>
      <c r="J13" s="178"/>
      <c r="K13" s="188"/>
      <c r="L13" s="218"/>
      <c r="M13" s="178"/>
    </row>
    <row r="14" spans="1:13" ht="63" customHeight="1" x14ac:dyDescent="0.25">
      <c r="A14" s="76" t="str">
        <f t="shared" si="0"/>
        <v/>
      </c>
      <c r="B14" s="77" t="str">
        <f t="shared" si="1"/>
        <v/>
      </c>
      <c r="C14" s="78" t="str">
        <f t="shared" si="2"/>
        <v/>
      </c>
      <c r="D14" s="78" t="str">
        <f t="shared" si="3"/>
        <v/>
      </c>
      <c r="E14" s="78" t="str">
        <f t="shared" si="4"/>
        <v/>
      </c>
      <c r="F14" s="187"/>
      <c r="G14" s="180"/>
      <c r="H14" s="180"/>
      <c r="I14" s="180"/>
      <c r="J14" s="178"/>
      <c r="K14" s="188"/>
      <c r="L14" s="218"/>
      <c r="M14" s="191"/>
    </row>
    <row r="15" spans="1:13" ht="63" customHeight="1" x14ac:dyDescent="0.25">
      <c r="A15" s="76" t="str">
        <f t="shared" si="0"/>
        <v/>
      </c>
      <c r="B15" s="77" t="str">
        <f t="shared" si="1"/>
        <v/>
      </c>
      <c r="C15" s="78" t="str">
        <f t="shared" si="2"/>
        <v/>
      </c>
      <c r="D15" s="78" t="str">
        <f t="shared" si="3"/>
        <v/>
      </c>
      <c r="E15" s="78" t="str">
        <f t="shared" si="4"/>
        <v/>
      </c>
      <c r="F15" s="187"/>
      <c r="G15" s="180"/>
      <c r="H15" s="180"/>
      <c r="I15" s="180"/>
      <c r="J15" s="178"/>
      <c r="K15" s="188"/>
      <c r="L15" s="218"/>
      <c r="M15" s="178"/>
    </row>
    <row r="16" spans="1:13" ht="63" customHeight="1" x14ac:dyDescent="0.25">
      <c r="A16" s="76" t="str">
        <f t="shared" si="0"/>
        <v/>
      </c>
      <c r="B16" s="77" t="str">
        <f t="shared" si="1"/>
        <v/>
      </c>
      <c r="C16" s="78" t="str">
        <f t="shared" si="2"/>
        <v/>
      </c>
      <c r="D16" s="78" t="str">
        <f t="shared" si="3"/>
        <v/>
      </c>
      <c r="E16" s="78" t="str">
        <f t="shared" si="4"/>
        <v/>
      </c>
      <c r="F16" s="187"/>
      <c r="G16" s="180"/>
      <c r="H16" s="180"/>
      <c r="I16" s="180"/>
      <c r="J16" s="178"/>
      <c r="K16" s="188"/>
      <c r="L16" s="218"/>
      <c r="M16" s="191"/>
    </row>
    <row r="17" spans="1:13" ht="63" customHeight="1" x14ac:dyDescent="0.25">
      <c r="A17" s="76" t="str">
        <f t="shared" si="0"/>
        <v/>
      </c>
      <c r="B17" s="77" t="str">
        <f t="shared" si="1"/>
        <v/>
      </c>
      <c r="C17" s="78" t="str">
        <f t="shared" si="2"/>
        <v/>
      </c>
      <c r="D17" s="78" t="str">
        <f t="shared" si="3"/>
        <v/>
      </c>
      <c r="E17" s="78" t="str">
        <f t="shared" si="4"/>
        <v/>
      </c>
      <c r="F17" s="187"/>
      <c r="G17" s="180"/>
      <c r="H17" s="180"/>
      <c r="I17" s="180"/>
      <c r="J17" s="178"/>
      <c r="K17" s="188"/>
      <c r="L17" s="218"/>
      <c r="M17" s="178"/>
    </row>
    <row r="18" spans="1:13" ht="63" customHeight="1" x14ac:dyDescent="0.25">
      <c r="A18" s="76" t="str">
        <f t="shared" si="0"/>
        <v/>
      </c>
      <c r="B18" s="77" t="str">
        <f t="shared" si="1"/>
        <v/>
      </c>
      <c r="C18" s="78" t="str">
        <f t="shared" si="2"/>
        <v/>
      </c>
      <c r="D18" s="78" t="str">
        <f t="shared" si="3"/>
        <v/>
      </c>
      <c r="E18" s="78" t="str">
        <f t="shared" si="4"/>
        <v/>
      </c>
      <c r="F18" s="187"/>
      <c r="G18" s="180"/>
      <c r="H18" s="180"/>
      <c r="I18" s="180"/>
      <c r="J18" s="178"/>
      <c r="K18" s="188"/>
      <c r="L18" s="218"/>
      <c r="M18" s="191"/>
    </row>
    <row r="19" spans="1:13" ht="63" customHeight="1" x14ac:dyDescent="0.25">
      <c r="A19" s="76" t="str">
        <f t="shared" si="0"/>
        <v/>
      </c>
      <c r="B19" s="77" t="str">
        <f t="shared" si="1"/>
        <v/>
      </c>
      <c r="C19" s="78" t="str">
        <f t="shared" si="2"/>
        <v/>
      </c>
      <c r="D19" s="78" t="str">
        <f t="shared" si="3"/>
        <v/>
      </c>
      <c r="E19" s="78" t="str">
        <f t="shared" si="4"/>
        <v/>
      </c>
      <c r="F19" s="187"/>
      <c r="G19" s="180"/>
      <c r="H19" s="180"/>
      <c r="I19" s="180"/>
      <c r="J19" s="178"/>
      <c r="K19" s="188"/>
      <c r="L19" s="218"/>
      <c r="M19" s="191"/>
    </row>
    <row r="20" spans="1:13" ht="63" customHeight="1" x14ac:dyDescent="0.25">
      <c r="A20" s="76" t="str">
        <f t="shared" si="0"/>
        <v/>
      </c>
      <c r="B20" s="77" t="str">
        <f t="shared" si="1"/>
        <v/>
      </c>
      <c r="C20" s="78" t="str">
        <f t="shared" si="2"/>
        <v/>
      </c>
      <c r="D20" s="78" t="str">
        <f t="shared" si="3"/>
        <v/>
      </c>
      <c r="E20" s="78" t="str">
        <f t="shared" si="4"/>
        <v/>
      </c>
      <c r="F20" s="187"/>
      <c r="G20" s="180"/>
      <c r="H20" s="180"/>
      <c r="I20" s="180"/>
      <c r="J20" s="178"/>
      <c r="K20" s="188"/>
      <c r="L20" s="218"/>
      <c r="M20" s="191"/>
    </row>
    <row r="21" spans="1:13" ht="63" customHeight="1" x14ac:dyDescent="0.25">
      <c r="A21" s="76" t="str">
        <f t="shared" si="0"/>
        <v/>
      </c>
      <c r="B21" s="77" t="str">
        <f t="shared" si="1"/>
        <v/>
      </c>
      <c r="C21" s="78" t="str">
        <f t="shared" si="2"/>
        <v/>
      </c>
      <c r="D21" s="78" t="str">
        <f t="shared" si="3"/>
        <v/>
      </c>
      <c r="E21" s="78" t="str">
        <f t="shared" si="4"/>
        <v/>
      </c>
      <c r="F21" s="187"/>
      <c r="G21" s="181"/>
      <c r="H21" s="181"/>
      <c r="I21" s="180"/>
      <c r="J21" s="178"/>
      <c r="K21" s="178"/>
      <c r="L21" s="218"/>
      <c r="M21" s="191"/>
    </row>
    <row r="22" spans="1:13" ht="63" customHeight="1" x14ac:dyDescent="0.25">
      <c r="A22" s="76" t="str">
        <f t="shared" si="0"/>
        <v/>
      </c>
      <c r="B22" s="77" t="str">
        <f t="shared" si="1"/>
        <v/>
      </c>
      <c r="C22" s="78" t="str">
        <f t="shared" si="2"/>
        <v/>
      </c>
      <c r="D22" s="78" t="str">
        <f t="shared" si="3"/>
        <v/>
      </c>
      <c r="E22" s="78" t="str">
        <f t="shared" si="4"/>
        <v/>
      </c>
      <c r="F22" s="187"/>
      <c r="G22" s="181"/>
      <c r="H22" s="181"/>
      <c r="I22" s="180"/>
      <c r="J22" s="178"/>
      <c r="K22" s="188"/>
      <c r="L22" s="218"/>
      <c r="M22" s="191"/>
    </row>
    <row r="23" spans="1:13" ht="63" customHeight="1" x14ac:dyDescent="0.25">
      <c r="A23" s="76" t="str">
        <f t="shared" si="0"/>
        <v/>
      </c>
      <c r="B23" s="77" t="str">
        <f t="shared" si="1"/>
        <v/>
      </c>
      <c r="C23" s="78" t="str">
        <f t="shared" si="2"/>
        <v/>
      </c>
      <c r="D23" s="78" t="str">
        <f t="shared" si="3"/>
        <v/>
      </c>
      <c r="E23" s="78" t="str">
        <f t="shared" si="4"/>
        <v/>
      </c>
      <c r="F23" s="187"/>
      <c r="G23" s="181"/>
      <c r="H23" s="181"/>
      <c r="I23" s="180"/>
      <c r="J23" s="178"/>
      <c r="K23" s="188"/>
      <c r="L23" s="218"/>
      <c r="M23" s="191"/>
    </row>
    <row r="24" spans="1:13" ht="63" customHeight="1" x14ac:dyDescent="0.25">
      <c r="A24" s="76" t="str">
        <f t="shared" si="0"/>
        <v/>
      </c>
      <c r="B24" s="77" t="str">
        <f t="shared" si="1"/>
        <v/>
      </c>
      <c r="C24" s="78" t="str">
        <f t="shared" si="2"/>
        <v/>
      </c>
      <c r="D24" s="78" t="str">
        <f t="shared" si="3"/>
        <v/>
      </c>
      <c r="E24" s="78" t="str">
        <f t="shared" si="4"/>
        <v/>
      </c>
      <c r="F24" s="187"/>
      <c r="G24" s="190"/>
      <c r="H24" s="181"/>
      <c r="I24" s="180"/>
      <c r="J24" s="178"/>
      <c r="K24" s="188"/>
      <c r="L24" s="218"/>
      <c r="M24" s="191"/>
    </row>
    <row r="25" spans="1:13" ht="63" customHeight="1" x14ac:dyDescent="0.25">
      <c r="A25" s="76" t="str">
        <f t="shared" si="0"/>
        <v/>
      </c>
      <c r="B25" s="77" t="str">
        <f t="shared" si="1"/>
        <v/>
      </c>
      <c r="C25" s="78" t="str">
        <f t="shared" si="2"/>
        <v/>
      </c>
      <c r="D25" s="78" t="str">
        <f t="shared" si="3"/>
        <v/>
      </c>
      <c r="E25" s="78" t="str">
        <f t="shared" si="4"/>
        <v/>
      </c>
      <c r="F25" s="187"/>
      <c r="G25" s="181"/>
      <c r="H25" s="181"/>
      <c r="I25" s="180"/>
      <c r="J25" s="178"/>
      <c r="K25" s="188"/>
      <c r="L25" s="218"/>
      <c r="M25" s="191"/>
    </row>
    <row r="26" spans="1:13" ht="63" customHeight="1" x14ac:dyDescent="0.25">
      <c r="A26" s="76" t="str">
        <f t="shared" si="0"/>
        <v/>
      </c>
      <c r="B26" s="77" t="str">
        <f t="shared" si="1"/>
        <v/>
      </c>
      <c r="C26" s="78" t="str">
        <f t="shared" si="2"/>
        <v/>
      </c>
      <c r="D26" s="78" t="str">
        <f t="shared" si="3"/>
        <v/>
      </c>
      <c r="E26" s="78" t="str">
        <f t="shared" si="4"/>
        <v/>
      </c>
      <c r="F26" s="187"/>
      <c r="G26" s="181"/>
      <c r="H26" s="181"/>
      <c r="I26" s="180"/>
      <c r="J26" s="178"/>
      <c r="K26" s="188"/>
      <c r="L26" s="218"/>
      <c r="M26" s="191"/>
    </row>
    <row r="27" spans="1:13" ht="63" customHeight="1" x14ac:dyDescent="0.25">
      <c r="A27" s="76" t="str">
        <f t="shared" si="0"/>
        <v/>
      </c>
      <c r="B27" s="77" t="str">
        <f t="shared" si="1"/>
        <v/>
      </c>
      <c r="C27" s="78" t="str">
        <f t="shared" si="2"/>
        <v/>
      </c>
      <c r="D27" s="78" t="str">
        <f t="shared" si="3"/>
        <v/>
      </c>
      <c r="E27" s="78" t="str">
        <f t="shared" si="4"/>
        <v/>
      </c>
      <c r="F27" s="187"/>
      <c r="G27" s="181"/>
      <c r="H27" s="181"/>
      <c r="I27" s="180"/>
      <c r="J27" s="178"/>
      <c r="K27" s="188"/>
      <c r="L27" s="218"/>
      <c r="M27" s="191"/>
    </row>
    <row r="28" spans="1:13" ht="63" customHeight="1" x14ac:dyDescent="0.25">
      <c r="A28" s="76" t="str">
        <f t="shared" si="0"/>
        <v/>
      </c>
      <c r="B28" s="77" t="str">
        <f t="shared" si="1"/>
        <v/>
      </c>
      <c r="C28" s="78" t="str">
        <f t="shared" si="2"/>
        <v/>
      </c>
      <c r="D28" s="78" t="str">
        <f t="shared" si="3"/>
        <v/>
      </c>
      <c r="E28" s="78" t="str">
        <f t="shared" si="4"/>
        <v/>
      </c>
      <c r="F28" s="187"/>
      <c r="G28" s="181"/>
      <c r="H28" s="181"/>
      <c r="I28" s="180"/>
      <c r="J28" s="178"/>
      <c r="K28" s="188"/>
      <c r="L28" s="218"/>
      <c r="M28" s="191"/>
    </row>
    <row r="29" spans="1:13" ht="63" customHeight="1" x14ac:dyDescent="0.25">
      <c r="A29" s="76" t="str">
        <f t="shared" si="0"/>
        <v/>
      </c>
      <c r="B29" s="77" t="str">
        <f t="shared" si="1"/>
        <v/>
      </c>
      <c r="C29" s="78" t="str">
        <f t="shared" si="2"/>
        <v/>
      </c>
      <c r="D29" s="78" t="str">
        <f t="shared" si="3"/>
        <v/>
      </c>
      <c r="E29" s="78" t="str">
        <f t="shared" si="4"/>
        <v/>
      </c>
      <c r="F29" s="187"/>
      <c r="G29" s="181"/>
      <c r="H29" s="181"/>
      <c r="I29" s="180"/>
      <c r="J29" s="178"/>
      <c r="K29" s="188"/>
      <c r="L29" s="218"/>
      <c r="M29" s="191"/>
    </row>
    <row r="30" spans="1:13" ht="63" customHeight="1" x14ac:dyDescent="0.25">
      <c r="A30" s="76" t="str">
        <f t="shared" si="0"/>
        <v/>
      </c>
      <c r="B30" s="77" t="str">
        <f t="shared" si="1"/>
        <v/>
      </c>
      <c r="C30" s="78" t="str">
        <f t="shared" si="2"/>
        <v/>
      </c>
      <c r="D30" s="78" t="str">
        <f t="shared" si="3"/>
        <v/>
      </c>
      <c r="E30" s="78" t="str">
        <f t="shared" si="4"/>
        <v/>
      </c>
      <c r="F30" s="187"/>
      <c r="G30" s="181"/>
      <c r="H30" s="181"/>
      <c r="I30" s="180"/>
      <c r="J30" s="178"/>
      <c r="K30" s="188"/>
      <c r="L30" s="218"/>
      <c r="M30" s="191"/>
    </row>
    <row r="31" spans="1:13" ht="63" customHeight="1" x14ac:dyDescent="0.25">
      <c r="A31" s="76" t="str">
        <f t="shared" si="0"/>
        <v/>
      </c>
      <c r="B31" s="77" t="str">
        <f t="shared" si="1"/>
        <v/>
      </c>
      <c r="C31" s="78" t="str">
        <f t="shared" si="2"/>
        <v/>
      </c>
      <c r="D31" s="78" t="str">
        <f t="shared" si="3"/>
        <v/>
      </c>
      <c r="E31" s="78" t="str">
        <f t="shared" si="4"/>
        <v/>
      </c>
      <c r="F31" s="187"/>
      <c r="G31" s="181"/>
      <c r="H31" s="181"/>
      <c r="I31" s="180"/>
      <c r="J31" s="178"/>
      <c r="K31" s="188"/>
      <c r="L31" s="218"/>
      <c r="M31" s="191"/>
    </row>
    <row r="32" spans="1:13" ht="63" customHeight="1" x14ac:dyDescent="0.25">
      <c r="A32" s="76" t="str">
        <f t="shared" si="0"/>
        <v/>
      </c>
      <c r="B32" s="77" t="str">
        <f t="shared" si="1"/>
        <v/>
      </c>
      <c r="C32" s="78" t="str">
        <f t="shared" si="2"/>
        <v/>
      </c>
      <c r="D32" s="78" t="str">
        <f t="shared" si="3"/>
        <v/>
      </c>
      <c r="E32" s="78" t="str">
        <f t="shared" si="4"/>
        <v/>
      </c>
      <c r="F32" s="187"/>
      <c r="G32" s="181"/>
      <c r="H32" s="181"/>
      <c r="I32" s="180"/>
      <c r="J32" s="178"/>
      <c r="K32" s="188"/>
      <c r="L32" s="218"/>
      <c r="M32" s="191"/>
    </row>
    <row r="33" spans="1:13" ht="63" customHeight="1" x14ac:dyDescent="0.25">
      <c r="A33" s="76" t="str">
        <f t="shared" si="0"/>
        <v/>
      </c>
      <c r="B33" s="77" t="str">
        <f t="shared" si="1"/>
        <v/>
      </c>
      <c r="C33" s="78" t="str">
        <f t="shared" si="2"/>
        <v/>
      </c>
      <c r="D33" s="78" t="str">
        <f t="shared" si="3"/>
        <v/>
      </c>
      <c r="E33" s="78" t="str">
        <f t="shared" si="4"/>
        <v/>
      </c>
      <c r="F33" s="187"/>
      <c r="G33" s="181"/>
      <c r="H33" s="181"/>
      <c r="I33" s="180"/>
      <c r="J33" s="178"/>
      <c r="K33" s="188"/>
      <c r="L33" s="218"/>
      <c r="M33" s="191"/>
    </row>
    <row r="34" spans="1:13" ht="63" customHeight="1" x14ac:dyDescent="0.25">
      <c r="A34" s="76" t="str">
        <f t="shared" si="0"/>
        <v/>
      </c>
      <c r="B34" s="77" t="str">
        <f t="shared" si="1"/>
        <v/>
      </c>
      <c r="C34" s="78" t="str">
        <f t="shared" si="2"/>
        <v/>
      </c>
      <c r="D34" s="78" t="str">
        <f t="shared" si="3"/>
        <v/>
      </c>
      <c r="E34" s="78" t="str">
        <f t="shared" si="4"/>
        <v/>
      </c>
      <c r="F34" s="187"/>
      <c r="G34" s="181"/>
      <c r="H34" s="181"/>
      <c r="I34" s="180"/>
      <c r="J34" s="178"/>
      <c r="K34" s="188"/>
      <c r="L34" s="218"/>
      <c r="M34" s="191"/>
    </row>
    <row r="35" spans="1:13" ht="63" customHeight="1" x14ac:dyDescent="0.25">
      <c r="A35" s="76" t="str">
        <f t="shared" si="0"/>
        <v/>
      </c>
      <c r="B35" s="77" t="str">
        <f t="shared" si="1"/>
        <v/>
      </c>
      <c r="C35" s="78" t="str">
        <f t="shared" si="2"/>
        <v/>
      </c>
      <c r="D35" s="78" t="str">
        <f t="shared" si="3"/>
        <v/>
      </c>
      <c r="E35" s="78" t="str">
        <f t="shared" si="4"/>
        <v/>
      </c>
      <c r="F35" s="187"/>
      <c r="G35" s="181"/>
      <c r="H35" s="181"/>
      <c r="I35" s="180"/>
      <c r="J35" s="178"/>
      <c r="K35" s="188"/>
      <c r="L35" s="218"/>
      <c r="M35" s="191"/>
    </row>
    <row r="36" spans="1:13" ht="63" customHeight="1" x14ac:dyDescent="0.25">
      <c r="A36" s="76" t="str">
        <f t="shared" si="0"/>
        <v/>
      </c>
      <c r="B36" s="77" t="str">
        <f t="shared" si="1"/>
        <v/>
      </c>
      <c r="C36" s="78" t="str">
        <f t="shared" si="2"/>
        <v/>
      </c>
      <c r="D36" s="78" t="str">
        <f t="shared" si="3"/>
        <v/>
      </c>
      <c r="E36" s="78" t="str">
        <f t="shared" si="4"/>
        <v/>
      </c>
      <c r="F36" s="187"/>
      <c r="G36" s="181"/>
      <c r="H36" s="181"/>
      <c r="I36" s="180"/>
      <c r="J36" s="178"/>
      <c r="K36" s="188"/>
      <c r="L36" s="218"/>
      <c r="M36" s="191"/>
    </row>
    <row r="37" spans="1:13" ht="63" customHeight="1" x14ac:dyDescent="0.25">
      <c r="A37" s="76" t="str">
        <f t="shared" si="0"/>
        <v/>
      </c>
      <c r="B37" s="77" t="str">
        <f t="shared" si="1"/>
        <v/>
      </c>
      <c r="C37" s="78" t="str">
        <f t="shared" si="2"/>
        <v/>
      </c>
      <c r="D37" s="78" t="str">
        <f t="shared" si="3"/>
        <v/>
      </c>
      <c r="E37" s="78" t="str">
        <f t="shared" si="4"/>
        <v/>
      </c>
      <c r="F37" s="187"/>
      <c r="G37" s="181"/>
      <c r="H37" s="181"/>
      <c r="I37" s="180"/>
      <c r="J37" s="178"/>
      <c r="K37" s="188"/>
      <c r="L37" s="218"/>
      <c r="M37" s="191"/>
    </row>
    <row r="38" spans="1:13" ht="63" customHeight="1" x14ac:dyDescent="0.25">
      <c r="A38" s="76" t="str">
        <f t="shared" si="0"/>
        <v/>
      </c>
      <c r="B38" s="77" t="str">
        <f t="shared" si="1"/>
        <v/>
      </c>
      <c r="C38" s="78" t="str">
        <f t="shared" si="2"/>
        <v/>
      </c>
      <c r="D38" s="78" t="str">
        <f t="shared" si="3"/>
        <v/>
      </c>
      <c r="E38" s="78" t="str">
        <f t="shared" si="4"/>
        <v/>
      </c>
      <c r="F38" s="187"/>
      <c r="G38" s="181"/>
      <c r="H38" s="181"/>
      <c r="I38" s="180"/>
      <c r="J38" s="178"/>
      <c r="K38" s="188"/>
      <c r="L38" s="218"/>
      <c r="M38" s="191"/>
    </row>
    <row r="39" spans="1:13" ht="63" customHeight="1" x14ac:dyDescent="0.25">
      <c r="A39" s="76" t="str">
        <f t="shared" si="0"/>
        <v/>
      </c>
      <c r="B39" s="77" t="str">
        <f t="shared" si="1"/>
        <v/>
      </c>
      <c r="C39" s="78" t="str">
        <f t="shared" si="2"/>
        <v/>
      </c>
      <c r="D39" s="78" t="str">
        <f t="shared" si="3"/>
        <v/>
      </c>
      <c r="E39" s="78" t="str">
        <f t="shared" si="4"/>
        <v/>
      </c>
      <c r="F39" s="187"/>
      <c r="G39" s="181"/>
      <c r="H39" s="181"/>
      <c r="I39" s="180"/>
      <c r="J39" s="178"/>
      <c r="K39" s="188"/>
      <c r="L39" s="218"/>
      <c r="M39" s="191"/>
    </row>
    <row r="40" spans="1:13" ht="63" customHeight="1" x14ac:dyDescent="0.25">
      <c r="A40" s="76" t="str">
        <f t="shared" si="0"/>
        <v/>
      </c>
      <c r="B40" s="77" t="str">
        <f t="shared" si="1"/>
        <v/>
      </c>
      <c r="C40" s="78" t="str">
        <f t="shared" si="2"/>
        <v/>
      </c>
      <c r="D40" s="78" t="str">
        <f t="shared" si="3"/>
        <v/>
      </c>
      <c r="E40" s="78" t="str">
        <f t="shared" si="4"/>
        <v/>
      </c>
      <c r="F40" s="187"/>
      <c r="G40" s="181"/>
      <c r="H40" s="181"/>
      <c r="I40" s="180"/>
      <c r="J40" s="178"/>
      <c r="K40" s="188"/>
      <c r="L40" s="218"/>
      <c r="M40" s="191"/>
    </row>
    <row r="41" spans="1:13" ht="63" customHeight="1" x14ac:dyDescent="0.25">
      <c r="A41" s="76" t="str">
        <f t="shared" si="0"/>
        <v/>
      </c>
      <c r="B41" s="77" t="str">
        <f t="shared" si="1"/>
        <v/>
      </c>
      <c r="C41" s="78" t="str">
        <f t="shared" si="2"/>
        <v/>
      </c>
      <c r="D41" s="78" t="str">
        <f t="shared" si="3"/>
        <v/>
      </c>
      <c r="E41" s="78" t="str">
        <f t="shared" si="4"/>
        <v/>
      </c>
      <c r="F41" s="187"/>
      <c r="G41" s="181"/>
      <c r="H41" s="181"/>
      <c r="I41" s="180"/>
      <c r="J41" s="178"/>
      <c r="K41" s="188"/>
      <c r="L41" s="218"/>
      <c r="M41" s="191"/>
    </row>
    <row r="42" spans="1:13" ht="63" customHeight="1" x14ac:dyDescent="0.25">
      <c r="A42" s="76" t="str">
        <f t="shared" si="0"/>
        <v/>
      </c>
      <c r="B42" s="77" t="str">
        <f t="shared" si="1"/>
        <v/>
      </c>
      <c r="C42" s="78" t="str">
        <f t="shared" si="2"/>
        <v/>
      </c>
      <c r="D42" s="78" t="str">
        <f t="shared" si="3"/>
        <v/>
      </c>
      <c r="E42" s="78" t="str">
        <f t="shared" si="4"/>
        <v/>
      </c>
      <c r="F42" s="187"/>
      <c r="G42" s="181"/>
      <c r="H42" s="181"/>
      <c r="I42" s="180"/>
      <c r="J42" s="178"/>
      <c r="K42" s="188"/>
      <c r="L42" s="218"/>
      <c r="M42" s="191"/>
    </row>
    <row r="43" spans="1:13" ht="63" customHeight="1" x14ac:dyDescent="0.25">
      <c r="A43" s="76" t="str">
        <f t="shared" si="0"/>
        <v/>
      </c>
      <c r="B43" s="77" t="str">
        <f t="shared" si="1"/>
        <v/>
      </c>
      <c r="C43" s="78" t="str">
        <f t="shared" si="2"/>
        <v/>
      </c>
      <c r="D43" s="78" t="str">
        <f t="shared" si="3"/>
        <v/>
      </c>
      <c r="E43" s="78" t="str">
        <f t="shared" si="4"/>
        <v/>
      </c>
      <c r="F43" s="187"/>
      <c r="G43" s="181"/>
      <c r="H43" s="181"/>
      <c r="I43" s="180"/>
      <c r="J43" s="178"/>
      <c r="K43" s="188"/>
      <c r="L43" s="218"/>
      <c r="M43" s="191"/>
    </row>
    <row r="44" spans="1:13" ht="63" customHeight="1" x14ac:dyDescent="0.25">
      <c r="A44" s="76" t="str">
        <f t="shared" si="0"/>
        <v/>
      </c>
      <c r="B44" s="77" t="str">
        <f t="shared" si="1"/>
        <v/>
      </c>
      <c r="C44" s="78" t="str">
        <f t="shared" si="2"/>
        <v/>
      </c>
      <c r="D44" s="78" t="str">
        <f t="shared" si="3"/>
        <v/>
      </c>
      <c r="E44" s="78" t="str">
        <f t="shared" si="4"/>
        <v/>
      </c>
      <c r="F44" s="187"/>
      <c r="G44" s="181"/>
      <c r="H44" s="181"/>
      <c r="I44" s="180"/>
      <c r="J44" s="178"/>
      <c r="K44" s="188"/>
      <c r="L44" s="218"/>
      <c r="M44" s="191"/>
    </row>
    <row r="45" spans="1:13" ht="63" customHeight="1" x14ac:dyDescent="0.25">
      <c r="A45" s="76" t="str">
        <f t="shared" si="0"/>
        <v/>
      </c>
      <c r="B45" s="77" t="str">
        <f t="shared" si="1"/>
        <v/>
      </c>
      <c r="C45" s="78" t="str">
        <f t="shared" si="2"/>
        <v/>
      </c>
      <c r="D45" s="78" t="str">
        <f t="shared" si="3"/>
        <v/>
      </c>
      <c r="E45" s="78" t="str">
        <f t="shared" si="4"/>
        <v/>
      </c>
      <c r="F45" s="187"/>
      <c r="G45" s="181"/>
      <c r="H45" s="181"/>
      <c r="I45" s="180"/>
      <c r="J45" s="178"/>
      <c r="K45" s="188"/>
      <c r="L45" s="218"/>
      <c r="M45" s="191"/>
    </row>
    <row r="46" spans="1:13" ht="63" customHeight="1" x14ac:dyDescent="0.25">
      <c r="A46" s="76" t="str">
        <f t="shared" si="0"/>
        <v/>
      </c>
      <c r="B46" s="77" t="str">
        <f t="shared" si="1"/>
        <v/>
      </c>
      <c r="C46" s="78" t="str">
        <f t="shared" si="2"/>
        <v/>
      </c>
      <c r="D46" s="78" t="str">
        <f t="shared" si="3"/>
        <v/>
      </c>
      <c r="E46" s="78" t="str">
        <f t="shared" si="4"/>
        <v/>
      </c>
      <c r="F46" s="187"/>
      <c r="G46" s="181"/>
      <c r="H46" s="181"/>
      <c r="I46" s="180"/>
      <c r="J46" s="178"/>
      <c r="K46" s="188"/>
      <c r="L46" s="218"/>
      <c r="M46" s="191"/>
    </row>
    <row r="47" spans="1:13" ht="63" customHeight="1" x14ac:dyDescent="0.25">
      <c r="A47" s="76" t="str">
        <f t="shared" si="0"/>
        <v/>
      </c>
      <c r="B47" s="77" t="str">
        <f t="shared" si="1"/>
        <v/>
      </c>
      <c r="C47" s="78" t="str">
        <f t="shared" si="2"/>
        <v/>
      </c>
      <c r="D47" s="78" t="str">
        <f t="shared" si="3"/>
        <v/>
      </c>
      <c r="E47" s="78" t="str">
        <f t="shared" si="4"/>
        <v/>
      </c>
      <c r="F47" s="187"/>
      <c r="G47" s="181"/>
      <c r="H47" s="181"/>
      <c r="I47" s="180"/>
      <c r="J47" s="178"/>
      <c r="K47" s="188"/>
      <c r="L47" s="218"/>
      <c r="M47" s="191"/>
    </row>
    <row r="48" spans="1:13" ht="63" customHeight="1" x14ac:dyDescent="0.25">
      <c r="A48" s="76" t="str">
        <f t="shared" si="0"/>
        <v/>
      </c>
      <c r="B48" s="77" t="str">
        <f t="shared" si="1"/>
        <v/>
      </c>
      <c r="C48" s="78" t="str">
        <f t="shared" si="2"/>
        <v/>
      </c>
      <c r="D48" s="78" t="str">
        <f t="shared" si="3"/>
        <v/>
      </c>
      <c r="E48" s="78" t="str">
        <f t="shared" si="4"/>
        <v/>
      </c>
      <c r="F48" s="187"/>
      <c r="G48" s="181"/>
      <c r="H48" s="181"/>
      <c r="I48" s="180"/>
      <c r="J48" s="178"/>
      <c r="K48" s="188"/>
      <c r="L48" s="218"/>
      <c r="M48" s="191"/>
    </row>
    <row r="49" spans="1:13" ht="63" customHeight="1" x14ac:dyDescent="0.25">
      <c r="A49" s="76" t="str">
        <f t="shared" si="0"/>
        <v/>
      </c>
      <c r="B49" s="77" t="str">
        <f t="shared" si="1"/>
        <v/>
      </c>
      <c r="C49" s="78" t="str">
        <f t="shared" si="2"/>
        <v/>
      </c>
      <c r="D49" s="78" t="str">
        <f t="shared" si="3"/>
        <v/>
      </c>
      <c r="E49" s="78" t="str">
        <f t="shared" si="4"/>
        <v/>
      </c>
      <c r="F49" s="187"/>
      <c r="G49" s="181"/>
      <c r="H49" s="181"/>
      <c r="I49" s="180"/>
      <c r="J49" s="178"/>
      <c r="K49" s="188"/>
      <c r="L49" s="218"/>
      <c r="M49" s="191"/>
    </row>
    <row r="50" spans="1:13" ht="63" customHeight="1" x14ac:dyDescent="0.25">
      <c r="A50" s="76" t="str">
        <f t="shared" si="0"/>
        <v/>
      </c>
      <c r="B50" s="77" t="str">
        <f t="shared" si="1"/>
        <v/>
      </c>
      <c r="C50" s="78" t="str">
        <f t="shared" si="2"/>
        <v/>
      </c>
      <c r="D50" s="78" t="str">
        <f t="shared" si="3"/>
        <v/>
      </c>
      <c r="E50" s="78" t="str">
        <f t="shared" si="4"/>
        <v/>
      </c>
      <c r="F50" s="187"/>
      <c r="G50" s="181"/>
      <c r="H50" s="181"/>
      <c r="I50" s="180"/>
      <c r="J50" s="178"/>
      <c r="K50" s="188"/>
      <c r="L50" s="218"/>
      <c r="M50" s="191"/>
    </row>
  </sheetData>
  <sheetProtection password="CC74" sheet="1" objects="1" scenarios="1" insertHyperlinks="0"/>
  <mergeCells count="4">
    <mergeCell ref="G1:G3"/>
    <mergeCell ref="H1:J1"/>
    <mergeCell ref="H2:M3"/>
    <mergeCell ref="A3:D3"/>
  </mergeCells>
  <conditionalFormatting sqref="G19:H19 J10:J50">
    <cfRule type="cellIs" dxfId="73" priority="2" operator="equal">
      <formula>0</formula>
    </cfRule>
  </conditionalFormatting>
  <conditionalFormatting sqref="E3:F3">
    <cfRule type="expression" dxfId="72" priority="1">
      <formula>$A$3="?"</formula>
    </cfRule>
  </conditionalFormatting>
  <dataValidations count="2">
    <dataValidation type="list" errorStyle="warning" allowBlank="1" showInputMessage="1" showErrorMessage="1" sqref="L5:L50" xr:uid="{00000000-0002-0000-2A00-000000000000}">
      <formula1>data_pub</formula1>
    </dataValidation>
    <dataValidation type="list" allowBlank="1" showInputMessage="1" showErrorMessage="1" sqref="F5:F50" xr:uid="{00000000-0002-0000-2A00-000001000000}">
      <formula1>Autori</formula1>
    </dataValidation>
  </dataValidations>
  <pageMargins left="0.7" right="0.7" top="0.75" bottom="0.75" header="0.3" footer="0.3"/>
  <pageSetup paperSize="9" orientation="portrait" horizontalDpi="4294967293" vertic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9FF99"/>
  </sheetPr>
  <dimension ref="A1:M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19.5703125" customWidth="1"/>
    <col min="4" max="4" width="10.42578125" customWidth="1"/>
    <col min="5" max="5" width="11.28515625" customWidth="1"/>
    <col min="6" max="6" width="6.28515625" customWidth="1"/>
    <col min="7" max="7" width="36.42578125" customWidth="1"/>
    <col min="8" max="8" width="64.140625" customWidth="1"/>
    <col min="9" max="9" width="33.7109375" customWidth="1"/>
    <col min="10" max="10" width="50.42578125" customWidth="1"/>
    <col min="11" max="11" width="24.5703125" bestFit="1" customWidth="1"/>
    <col min="12" max="12" width="13.28515625" style="40" customWidth="1"/>
    <col min="13" max="13" width="25.140625" customWidth="1"/>
  </cols>
  <sheetData>
    <row r="1" spans="1:13" ht="15.75" x14ac:dyDescent="0.25">
      <c r="A1" s="102" t="str">
        <f>FisaAutoevaluare!A1</f>
        <v>Universitatea SPIRU HARET - 
Anul universitar 2021-2022</v>
      </c>
      <c r="B1" s="102"/>
      <c r="C1" s="102"/>
      <c r="D1" s="102"/>
      <c r="E1" s="102"/>
      <c r="F1" s="102"/>
      <c r="G1" s="669" t="str">
        <f>HYPERLINK("#FisaAutoevaluare!D190","Inapoi in Fisa C")</f>
        <v>Inapoi in Fisa C</v>
      </c>
      <c r="H1" s="683" t="str">
        <f>FisaAutoevaluare!B176</f>
        <v>Publicații de specialitate</v>
      </c>
      <c r="I1" s="683"/>
      <c r="J1" s="683"/>
    </row>
    <row r="2" spans="1:13" ht="15.75" customHeight="1" x14ac:dyDescent="0.25">
      <c r="A2" s="102">
        <f>FisaAutoevaluare!D2</f>
        <v>0</v>
      </c>
      <c r="B2" s="102"/>
      <c r="C2" s="102"/>
      <c r="D2" s="102"/>
      <c r="E2" s="102"/>
      <c r="F2" s="102"/>
      <c r="G2" s="670"/>
      <c r="H2" s="681" t="str">
        <f>FisaAutoevaluare!D190</f>
        <v>Studii/ capitole în cărți de specialitate/ tratate/ monografii etc. în domeniul postului ocupat, publicate în străinătate, la edituri de prestigiu, în calitate de cadru didactic la Universitatea Spiru Haret.</v>
      </c>
      <c r="I2" s="681"/>
      <c r="J2" s="681"/>
      <c r="K2" s="681"/>
      <c r="L2" s="681"/>
      <c r="M2" s="681"/>
    </row>
    <row r="3" spans="1:13" x14ac:dyDescent="0.25">
      <c r="A3" s="676" t="str">
        <f>IF(FisaAutoevaluare!D3="","?",FisaAutoevaluare!D3)</f>
        <v>?</v>
      </c>
      <c r="B3" s="676"/>
      <c r="C3" s="676"/>
      <c r="D3" s="676"/>
      <c r="E3" s="103"/>
      <c r="F3" s="103"/>
      <c r="G3" s="671"/>
      <c r="H3" s="682"/>
      <c r="I3" s="682"/>
      <c r="J3" s="682"/>
      <c r="K3" s="682"/>
      <c r="L3" s="682"/>
      <c r="M3" s="682"/>
    </row>
    <row r="4" spans="1:13" s="43" customFormat="1" ht="45" x14ac:dyDescent="0.25">
      <c r="A4" s="74" t="s">
        <v>1962</v>
      </c>
      <c r="B4" s="75" t="s">
        <v>1963</v>
      </c>
      <c r="C4" s="75" t="s">
        <v>2277</v>
      </c>
      <c r="D4" s="197" t="s">
        <v>1964</v>
      </c>
      <c r="E4" s="198" t="s">
        <v>2214</v>
      </c>
      <c r="F4" s="197" t="s">
        <v>1992</v>
      </c>
      <c r="G4" s="198" t="s">
        <v>2312</v>
      </c>
      <c r="H4" s="198" t="s">
        <v>1997</v>
      </c>
      <c r="I4" s="198" t="s">
        <v>1995</v>
      </c>
      <c r="J4" s="198" t="s">
        <v>1996</v>
      </c>
      <c r="K4" s="198" t="s">
        <v>1988</v>
      </c>
      <c r="L4" s="198" t="s">
        <v>2594</v>
      </c>
      <c r="M4" s="198" t="s">
        <v>1994</v>
      </c>
    </row>
    <row r="5" spans="1:13" ht="63" customHeight="1" x14ac:dyDescent="0.25">
      <c r="A5" s="76" t="str">
        <f>IF(H5="","",ROW()-4)</f>
        <v/>
      </c>
      <c r="B5" s="77" t="str">
        <f>IF(H5="","","C16")</f>
        <v/>
      </c>
      <c r="C5" s="78" t="str">
        <f>IF(AND(D5&lt;&gt;"",E5&lt;&gt;"",F5&lt;&gt;""),PROPER(A$3),"")</f>
        <v/>
      </c>
      <c r="D5" s="186"/>
      <c r="E5" s="186"/>
      <c r="F5" s="187"/>
      <c r="G5" s="180"/>
      <c r="H5" s="180"/>
      <c r="I5" s="180"/>
      <c r="J5" s="178"/>
      <c r="K5" s="178"/>
      <c r="L5" s="218"/>
      <c r="M5" s="191"/>
    </row>
    <row r="6" spans="1:13" ht="63" customHeight="1" x14ac:dyDescent="0.25">
      <c r="A6" s="76" t="str">
        <f t="shared" ref="A6:A50" si="0">IF(H6="","",ROW()-4)</f>
        <v/>
      </c>
      <c r="B6" s="77" t="str">
        <f t="shared" ref="B6:B50" si="1">IF(H6="","","C16")</f>
        <v/>
      </c>
      <c r="C6" s="78" t="str">
        <f t="shared" ref="C6:C50" si="2">IF(AND(D6&lt;&gt;"",E6&lt;&gt;"",F6&lt;&gt;""),PROPER(A$3),"")</f>
        <v/>
      </c>
      <c r="D6" s="186"/>
      <c r="E6" s="186"/>
      <c r="F6" s="187"/>
      <c r="G6" s="178"/>
      <c r="H6" s="178"/>
      <c r="I6" s="180"/>
      <c r="J6" s="178"/>
      <c r="K6" s="188"/>
      <c r="L6" s="218"/>
      <c r="M6" s="191"/>
    </row>
    <row r="7" spans="1:13" ht="63" customHeight="1" x14ac:dyDescent="0.25">
      <c r="A7" s="76" t="str">
        <f t="shared" si="0"/>
        <v/>
      </c>
      <c r="B7" s="77" t="str">
        <f t="shared" si="1"/>
        <v/>
      </c>
      <c r="C7" s="78" t="str">
        <f t="shared" si="2"/>
        <v/>
      </c>
      <c r="D7" s="186"/>
      <c r="E7" s="186"/>
      <c r="F7" s="187"/>
      <c r="G7" s="180"/>
      <c r="H7" s="178"/>
      <c r="I7" s="180"/>
      <c r="J7" s="178"/>
      <c r="K7" s="188"/>
      <c r="L7" s="218"/>
      <c r="M7" s="191"/>
    </row>
    <row r="8" spans="1:13" ht="63" customHeight="1" x14ac:dyDescent="0.25">
      <c r="A8" s="76" t="str">
        <f t="shared" si="0"/>
        <v/>
      </c>
      <c r="B8" s="77" t="str">
        <f t="shared" si="1"/>
        <v/>
      </c>
      <c r="C8" s="78" t="str">
        <f t="shared" si="2"/>
        <v/>
      </c>
      <c r="D8" s="186"/>
      <c r="E8" s="186"/>
      <c r="F8" s="187"/>
      <c r="G8" s="180"/>
      <c r="H8" s="180"/>
      <c r="I8" s="180"/>
      <c r="J8" s="178"/>
      <c r="K8" s="188"/>
      <c r="L8" s="218"/>
      <c r="M8" s="191"/>
    </row>
    <row r="9" spans="1:13" ht="63" customHeight="1" x14ac:dyDescent="0.25">
      <c r="A9" s="76" t="str">
        <f t="shared" si="0"/>
        <v/>
      </c>
      <c r="B9" s="77" t="str">
        <f t="shared" si="1"/>
        <v/>
      </c>
      <c r="C9" s="78" t="str">
        <f t="shared" si="2"/>
        <v/>
      </c>
      <c r="D9" s="186"/>
      <c r="E9" s="186"/>
      <c r="F9" s="187"/>
      <c r="G9" s="180"/>
      <c r="H9" s="180"/>
      <c r="I9" s="180"/>
      <c r="J9" s="178"/>
      <c r="K9" s="188"/>
      <c r="L9" s="218"/>
      <c r="M9" s="191"/>
    </row>
    <row r="10" spans="1:13" ht="63" customHeight="1" x14ac:dyDescent="0.25">
      <c r="A10" s="76" t="str">
        <f t="shared" si="0"/>
        <v/>
      </c>
      <c r="B10" s="77" t="str">
        <f t="shared" si="1"/>
        <v/>
      </c>
      <c r="C10" s="78" t="str">
        <f t="shared" si="2"/>
        <v/>
      </c>
      <c r="D10" s="186"/>
      <c r="E10" s="186"/>
      <c r="F10" s="187"/>
      <c r="G10" s="180"/>
      <c r="H10" s="180"/>
      <c r="I10" s="180"/>
      <c r="J10" s="178"/>
      <c r="K10" s="188"/>
      <c r="L10" s="218"/>
      <c r="M10" s="178"/>
    </row>
    <row r="11" spans="1:13" ht="63" customHeight="1" x14ac:dyDescent="0.25">
      <c r="A11" s="76" t="str">
        <f t="shared" si="0"/>
        <v/>
      </c>
      <c r="B11" s="77" t="str">
        <f t="shared" si="1"/>
        <v/>
      </c>
      <c r="C11" s="78" t="str">
        <f t="shared" si="2"/>
        <v/>
      </c>
      <c r="D11" s="186"/>
      <c r="E11" s="186"/>
      <c r="F11" s="187"/>
      <c r="G11" s="180"/>
      <c r="H11" s="179"/>
      <c r="I11" s="180"/>
      <c r="J11" s="178"/>
      <c r="K11" s="188"/>
      <c r="L11" s="218"/>
      <c r="M11" s="191"/>
    </row>
    <row r="12" spans="1:13" ht="63" customHeight="1" x14ac:dyDescent="0.25">
      <c r="A12" s="76" t="str">
        <f t="shared" si="0"/>
        <v/>
      </c>
      <c r="B12" s="77" t="str">
        <f t="shared" si="1"/>
        <v/>
      </c>
      <c r="C12" s="78" t="str">
        <f t="shared" si="2"/>
        <v/>
      </c>
      <c r="D12" s="186"/>
      <c r="E12" s="186"/>
      <c r="F12" s="187"/>
      <c r="G12" s="180"/>
      <c r="H12" s="180"/>
      <c r="I12" s="180"/>
      <c r="J12" s="178"/>
      <c r="K12" s="188"/>
      <c r="L12" s="218"/>
      <c r="M12" s="191"/>
    </row>
    <row r="13" spans="1:13" ht="63" customHeight="1" x14ac:dyDescent="0.25">
      <c r="A13" s="76" t="str">
        <f t="shared" si="0"/>
        <v/>
      </c>
      <c r="B13" s="77" t="str">
        <f t="shared" si="1"/>
        <v/>
      </c>
      <c r="C13" s="78" t="str">
        <f t="shared" si="2"/>
        <v/>
      </c>
      <c r="D13" s="186"/>
      <c r="E13" s="186"/>
      <c r="F13" s="187"/>
      <c r="G13" s="180"/>
      <c r="H13" s="180"/>
      <c r="I13" s="180"/>
      <c r="J13" s="178"/>
      <c r="K13" s="188"/>
      <c r="L13" s="218"/>
      <c r="M13" s="178"/>
    </row>
    <row r="14" spans="1:13" ht="63" customHeight="1" x14ac:dyDescent="0.25">
      <c r="A14" s="76" t="str">
        <f t="shared" si="0"/>
        <v/>
      </c>
      <c r="B14" s="77" t="str">
        <f t="shared" si="1"/>
        <v/>
      </c>
      <c r="C14" s="78" t="str">
        <f t="shared" si="2"/>
        <v/>
      </c>
      <c r="D14" s="186"/>
      <c r="E14" s="186"/>
      <c r="F14" s="187"/>
      <c r="G14" s="180"/>
      <c r="H14" s="180"/>
      <c r="I14" s="180"/>
      <c r="J14" s="178"/>
      <c r="K14" s="188"/>
      <c r="L14" s="218"/>
      <c r="M14" s="191"/>
    </row>
    <row r="15" spans="1:13" ht="63" customHeight="1" x14ac:dyDescent="0.25">
      <c r="A15" s="76" t="str">
        <f t="shared" si="0"/>
        <v/>
      </c>
      <c r="B15" s="77" t="str">
        <f t="shared" si="1"/>
        <v/>
      </c>
      <c r="C15" s="78" t="str">
        <f t="shared" si="2"/>
        <v/>
      </c>
      <c r="D15" s="186"/>
      <c r="E15" s="186"/>
      <c r="F15" s="187"/>
      <c r="G15" s="180"/>
      <c r="H15" s="180"/>
      <c r="I15" s="180"/>
      <c r="J15" s="178"/>
      <c r="K15" s="188"/>
      <c r="L15" s="218"/>
      <c r="M15" s="178"/>
    </row>
    <row r="16" spans="1:13" ht="63" customHeight="1" x14ac:dyDescent="0.25">
      <c r="A16" s="76" t="str">
        <f t="shared" si="0"/>
        <v/>
      </c>
      <c r="B16" s="77" t="str">
        <f t="shared" si="1"/>
        <v/>
      </c>
      <c r="C16" s="78" t="str">
        <f t="shared" si="2"/>
        <v/>
      </c>
      <c r="D16" s="186"/>
      <c r="E16" s="186"/>
      <c r="F16" s="187"/>
      <c r="G16" s="180"/>
      <c r="H16" s="180"/>
      <c r="I16" s="180"/>
      <c r="J16" s="178"/>
      <c r="K16" s="188"/>
      <c r="L16" s="218"/>
      <c r="M16" s="191"/>
    </row>
    <row r="17" spans="1:13" ht="63" customHeight="1" x14ac:dyDescent="0.25">
      <c r="A17" s="76" t="str">
        <f t="shared" si="0"/>
        <v/>
      </c>
      <c r="B17" s="77" t="str">
        <f t="shared" si="1"/>
        <v/>
      </c>
      <c r="C17" s="78" t="str">
        <f t="shared" si="2"/>
        <v/>
      </c>
      <c r="D17" s="186"/>
      <c r="E17" s="186"/>
      <c r="F17" s="187"/>
      <c r="G17" s="180"/>
      <c r="H17" s="180"/>
      <c r="I17" s="180"/>
      <c r="J17" s="178"/>
      <c r="K17" s="188"/>
      <c r="L17" s="218"/>
      <c r="M17" s="178"/>
    </row>
    <row r="18" spans="1:13" ht="63" customHeight="1" x14ac:dyDescent="0.25">
      <c r="A18" s="76" t="str">
        <f t="shared" si="0"/>
        <v/>
      </c>
      <c r="B18" s="77" t="str">
        <f t="shared" si="1"/>
        <v/>
      </c>
      <c r="C18" s="78" t="str">
        <f t="shared" si="2"/>
        <v/>
      </c>
      <c r="D18" s="186"/>
      <c r="E18" s="186"/>
      <c r="F18" s="187"/>
      <c r="G18" s="180"/>
      <c r="H18" s="180"/>
      <c r="I18" s="180"/>
      <c r="J18" s="178"/>
      <c r="K18" s="188"/>
      <c r="L18" s="218"/>
      <c r="M18" s="191"/>
    </row>
    <row r="19" spans="1:13" ht="63" customHeight="1" x14ac:dyDescent="0.25">
      <c r="A19" s="76" t="str">
        <f t="shared" si="0"/>
        <v/>
      </c>
      <c r="B19" s="77" t="str">
        <f t="shared" si="1"/>
        <v/>
      </c>
      <c r="C19" s="78" t="str">
        <f t="shared" si="2"/>
        <v/>
      </c>
      <c r="D19" s="186"/>
      <c r="E19" s="186"/>
      <c r="F19" s="187"/>
      <c r="G19" s="180"/>
      <c r="H19" s="180"/>
      <c r="I19" s="180"/>
      <c r="J19" s="178"/>
      <c r="K19" s="188"/>
      <c r="L19" s="218"/>
      <c r="M19" s="191"/>
    </row>
    <row r="20" spans="1:13" ht="63" customHeight="1" x14ac:dyDescent="0.25">
      <c r="A20" s="76" t="str">
        <f t="shared" si="0"/>
        <v/>
      </c>
      <c r="B20" s="77" t="str">
        <f t="shared" si="1"/>
        <v/>
      </c>
      <c r="C20" s="78" t="str">
        <f t="shared" si="2"/>
        <v/>
      </c>
      <c r="D20" s="186"/>
      <c r="E20" s="186"/>
      <c r="F20" s="187"/>
      <c r="G20" s="180"/>
      <c r="H20" s="180"/>
      <c r="I20" s="180"/>
      <c r="J20" s="178"/>
      <c r="K20" s="188"/>
      <c r="L20" s="218"/>
      <c r="M20" s="191"/>
    </row>
    <row r="21" spans="1:13" ht="63" customHeight="1" x14ac:dyDescent="0.25">
      <c r="A21" s="76" t="str">
        <f t="shared" si="0"/>
        <v/>
      </c>
      <c r="B21" s="77" t="str">
        <f t="shared" si="1"/>
        <v/>
      </c>
      <c r="C21" s="78" t="str">
        <f t="shared" si="2"/>
        <v/>
      </c>
      <c r="D21" s="186"/>
      <c r="E21" s="186"/>
      <c r="F21" s="187"/>
      <c r="G21" s="181"/>
      <c r="H21" s="181"/>
      <c r="I21" s="180"/>
      <c r="J21" s="178"/>
      <c r="K21" s="178"/>
      <c r="L21" s="218"/>
      <c r="M21" s="191"/>
    </row>
    <row r="22" spans="1:13" ht="63" customHeight="1" x14ac:dyDescent="0.25">
      <c r="A22" s="76" t="str">
        <f t="shared" si="0"/>
        <v/>
      </c>
      <c r="B22" s="77" t="str">
        <f t="shared" si="1"/>
        <v/>
      </c>
      <c r="C22" s="78" t="str">
        <f t="shared" si="2"/>
        <v/>
      </c>
      <c r="D22" s="186"/>
      <c r="E22" s="186"/>
      <c r="F22" s="187"/>
      <c r="G22" s="181"/>
      <c r="H22" s="181"/>
      <c r="I22" s="180"/>
      <c r="J22" s="178"/>
      <c r="K22" s="188"/>
      <c r="L22" s="218"/>
      <c r="M22" s="191"/>
    </row>
    <row r="23" spans="1:13" ht="63" customHeight="1" x14ac:dyDescent="0.25">
      <c r="A23" s="76" t="str">
        <f t="shared" si="0"/>
        <v/>
      </c>
      <c r="B23" s="77" t="str">
        <f t="shared" si="1"/>
        <v/>
      </c>
      <c r="C23" s="78" t="str">
        <f t="shared" si="2"/>
        <v/>
      </c>
      <c r="D23" s="186"/>
      <c r="E23" s="186"/>
      <c r="F23" s="187"/>
      <c r="G23" s="181"/>
      <c r="H23" s="181"/>
      <c r="I23" s="180"/>
      <c r="J23" s="178"/>
      <c r="K23" s="188"/>
      <c r="L23" s="218"/>
      <c r="M23" s="191"/>
    </row>
    <row r="24" spans="1:13" ht="63" customHeight="1" x14ac:dyDescent="0.25">
      <c r="A24" s="76" t="str">
        <f t="shared" si="0"/>
        <v/>
      </c>
      <c r="B24" s="77" t="str">
        <f t="shared" si="1"/>
        <v/>
      </c>
      <c r="C24" s="78" t="str">
        <f t="shared" si="2"/>
        <v/>
      </c>
      <c r="D24" s="186"/>
      <c r="E24" s="186"/>
      <c r="F24" s="187"/>
      <c r="G24" s="190"/>
      <c r="H24" s="181"/>
      <c r="I24" s="180"/>
      <c r="J24" s="178"/>
      <c r="K24" s="188"/>
      <c r="L24" s="218"/>
      <c r="M24" s="191"/>
    </row>
    <row r="25" spans="1:13" ht="63" customHeight="1" x14ac:dyDescent="0.25">
      <c r="A25" s="76" t="str">
        <f t="shared" si="0"/>
        <v/>
      </c>
      <c r="B25" s="77" t="str">
        <f t="shared" si="1"/>
        <v/>
      </c>
      <c r="C25" s="78" t="str">
        <f t="shared" si="2"/>
        <v/>
      </c>
      <c r="D25" s="186"/>
      <c r="E25" s="186"/>
      <c r="F25" s="187"/>
      <c r="G25" s="181"/>
      <c r="H25" s="181"/>
      <c r="I25" s="180"/>
      <c r="J25" s="178"/>
      <c r="K25" s="188"/>
      <c r="L25" s="218"/>
      <c r="M25" s="191"/>
    </row>
    <row r="26" spans="1:13" ht="63" customHeight="1" x14ac:dyDescent="0.25">
      <c r="A26" s="76" t="str">
        <f t="shared" si="0"/>
        <v/>
      </c>
      <c r="B26" s="77" t="str">
        <f t="shared" si="1"/>
        <v/>
      </c>
      <c r="C26" s="78" t="str">
        <f t="shared" si="2"/>
        <v/>
      </c>
      <c r="D26" s="186"/>
      <c r="E26" s="186"/>
      <c r="F26" s="187"/>
      <c r="G26" s="181"/>
      <c r="H26" s="181"/>
      <c r="I26" s="180"/>
      <c r="J26" s="178"/>
      <c r="K26" s="188"/>
      <c r="L26" s="218"/>
      <c r="M26" s="191"/>
    </row>
    <row r="27" spans="1:13" ht="63" customHeight="1" x14ac:dyDescent="0.25">
      <c r="A27" s="76" t="str">
        <f t="shared" si="0"/>
        <v/>
      </c>
      <c r="B27" s="77" t="str">
        <f t="shared" si="1"/>
        <v/>
      </c>
      <c r="C27" s="78" t="str">
        <f t="shared" si="2"/>
        <v/>
      </c>
      <c r="D27" s="186"/>
      <c r="E27" s="186"/>
      <c r="F27" s="187"/>
      <c r="G27" s="181"/>
      <c r="H27" s="181"/>
      <c r="I27" s="180"/>
      <c r="J27" s="178"/>
      <c r="K27" s="188"/>
      <c r="L27" s="218"/>
      <c r="M27" s="191"/>
    </row>
    <row r="28" spans="1:13" ht="63" customHeight="1" x14ac:dyDescent="0.25">
      <c r="A28" s="76" t="str">
        <f t="shared" si="0"/>
        <v/>
      </c>
      <c r="B28" s="77" t="str">
        <f t="shared" si="1"/>
        <v/>
      </c>
      <c r="C28" s="78" t="str">
        <f t="shared" si="2"/>
        <v/>
      </c>
      <c r="D28" s="186"/>
      <c r="E28" s="186"/>
      <c r="F28" s="187"/>
      <c r="G28" s="181"/>
      <c r="H28" s="181"/>
      <c r="I28" s="180"/>
      <c r="J28" s="178"/>
      <c r="K28" s="188"/>
      <c r="L28" s="218"/>
      <c r="M28" s="191"/>
    </row>
    <row r="29" spans="1:13" ht="63" customHeight="1" x14ac:dyDescent="0.25">
      <c r="A29" s="76" t="str">
        <f t="shared" si="0"/>
        <v/>
      </c>
      <c r="B29" s="77" t="str">
        <f t="shared" si="1"/>
        <v/>
      </c>
      <c r="C29" s="78" t="str">
        <f t="shared" si="2"/>
        <v/>
      </c>
      <c r="D29" s="186"/>
      <c r="E29" s="186"/>
      <c r="F29" s="187"/>
      <c r="G29" s="181"/>
      <c r="H29" s="181"/>
      <c r="I29" s="180"/>
      <c r="J29" s="178"/>
      <c r="K29" s="188"/>
      <c r="L29" s="218"/>
      <c r="M29" s="191"/>
    </row>
    <row r="30" spans="1:13" ht="63" customHeight="1" x14ac:dyDescent="0.25">
      <c r="A30" s="76" t="str">
        <f t="shared" si="0"/>
        <v/>
      </c>
      <c r="B30" s="77" t="str">
        <f t="shared" si="1"/>
        <v/>
      </c>
      <c r="C30" s="78" t="str">
        <f t="shared" si="2"/>
        <v/>
      </c>
      <c r="D30" s="186"/>
      <c r="E30" s="186"/>
      <c r="F30" s="187"/>
      <c r="G30" s="181"/>
      <c r="H30" s="181"/>
      <c r="I30" s="180"/>
      <c r="J30" s="178"/>
      <c r="K30" s="188"/>
      <c r="L30" s="218"/>
      <c r="M30" s="191"/>
    </row>
    <row r="31" spans="1:13" ht="63" customHeight="1" x14ac:dyDescent="0.25">
      <c r="A31" s="76" t="str">
        <f t="shared" si="0"/>
        <v/>
      </c>
      <c r="B31" s="77" t="str">
        <f t="shared" si="1"/>
        <v/>
      </c>
      <c r="C31" s="78" t="str">
        <f t="shared" si="2"/>
        <v/>
      </c>
      <c r="D31" s="186"/>
      <c r="E31" s="186"/>
      <c r="F31" s="187"/>
      <c r="G31" s="181"/>
      <c r="H31" s="181"/>
      <c r="I31" s="180"/>
      <c r="J31" s="178"/>
      <c r="K31" s="188"/>
      <c r="L31" s="218"/>
      <c r="M31" s="191"/>
    </row>
    <row r="32" spans="1:13" ht="63" customHeight="1" x14ac:dyDescent="0.25">
      <c r="A32" s="76" t="str">
        <f t="shared" si="0"/>
        <v/>
      </c>
      <c r="B32" s="77" t="str">
        <f t="shared" si="1"/>
        <v/>
      </c>
      <c r="C32" s="78" t="str">
        <f t="shared" si="2"/>
        <v/>
      </c>
      <c r="D32" s="186"/>
      <c r="E32" s="186"/>
      <c r="F32" s="187"/>
      <c r="G32" s="181"/>
      <c r="H32" s="181"/>
      <c r="I32" s="180"/>
      <c r="J32" s="178"/>
      <c r="K32" s="188"/>
      <c r="L32" s="218"/>
      <c r="M32" s="191"/>
    </row>
    <row r="33" spans="1:13" ht="63" customHeight="1" x14ac:dyDescent="0.25">
      <c r="A33" s="76" t="str">
        <f t="shared" si="0"/>
        <v/>
      </c>
      <c r="B33" s="77" t="str">
        <f t="shared" si="1"/>
        <v/>
      </c>
      <c r="C33" s="78" t="str">
        <f t="shared" si="2"/>
        <v/>
      </c>
      <c r="D33" s="186"/>
      <c r="E33" s="186"/>
      <c r="F33" s="187"/>
      <c r="G33" s="181"/>
      <c r="H33" s="181"/>
      <c r="I33" s="180"/>
      <c r="J33" s="178"/>
      <c r="K33" s="188"/>
      <c r="L33" s="218"/>
      <c r="M33" s="191"/>
    </row>
    <row r="34" spans="1:13" ht="63" customHeight="1" x14ac:dyDescent="0.25">
      <c r="A34" s="76" t="str">
        <f t="shared" si="0"/>
        <v/>
      </c>
      <c r="B34" s="77" t="str">
        <f t="shared" si="1"/>
        <v/>
      </c>
      <c r="C34" s="78" t="str">
        <f t="shared" si="2"/>
        <v/>
      </c>
      <c r="D34" s="186"/>
      <c r="E34" s="186"/>
      <c r="F34" s="187"/>
      <c r="G34" s="181"/>
      <c r="H34" s="181"/>
      <c r="I34" s="180"/>
      <c r="J34" s="178"/>
      <c r="K34" s="188"/>
      <c r="L34" s="218"/>
      <c r="M34" s="191"/>
    </row>
    <row r="35" spans="1:13" ht="63" customHeight="1" x14ac:dyDescent="0.25">
      <c r="A35" s="76" t="str">
        <f t="shared" si="0"/>
        <v/>
      </c>
      <c r="B35" s="77" t="str">
        <f t="shared" si="1"/>
        <v/>
      </c>
      <c r="C35" s="78" t="str">
        <f t="shared" si="2"/>
        <v/>
      </c>
      <c r="D35" s="186"/>
      <c r="E35" s="186"/>
      <c r="F35" s="187"/>
      <c r="G35" s="181"/>
      <c r="H35" s="181"/>
      <c r="I35" s="180"/>
      <c r="J35" s="178"/>
      <c r="K35" s="188"/>
      <c r="L35" s="218"/>
      <c r="M35" s="191"/>
    </row>
    <row r="36" spans="1:13" ht="63" customHeight="1" x14ac:dyDescent="0.25">
      <c r="A36" s="76" t="str">
        <f t="shared" si="0"/>
        <v/>
      </c>
      <c r="B36" s="77" t="str">
        <f t="shared" si="1"/>
        <v/>
      </c>
      <c r="C36" s="78" t="str">
        <f t="shared" si="2"/>
        <v/>
      </c>
      <c r="D36" s="186"/>
      <c r="E36" s="186"/>
      <c r="F36" s="187"/>
      <c r="G36" s="181"/>
      <c r="H36" s="181"/>
      <c r="I36" s="180"/>
      <c r="J36" s="178"/>
      <c r="K36" s="188"/>
      <c r="L36" s="218"/>
      <c r="M36" s="191"/>
    </row>
    <row r="37" spans="1:13" ht="63" customHeight="1" x14ac:dyDescent="0.25">
      <c r="A37" s="76" t="str">
        <f t="shared" si="0"/>
        <v/>
      </c>
      <c r="B37" s="77" t="str">
        <f t="shared" si="1"/>
        <v/>
      </c>
      <c r="C37" s="78" t="str">
        <f t="shared" si="2"/>
        <v/>
      </c>
      <c r="D37" s="186"/>
      <c r="E37" s="186"/>
      <c r="F37" s="187"/>
      <c r="G37" s="181"/>
      <c r="H37" s="181"/>
      <c r="I37" s="180"/>
      <c r="J37" s="178"/>
      <c r="K37" s="188"/>
      <c r="L37" s="218"/>
      <c r="M37" s="191"/>
    </row>
    <row r="38" spans="1:13" ht="63" customHeight="1" x14ac:dyDescent="0.25">
      <c r="A38" s="76" t="str">
        <f t="shared" si="0"/>
        <v/>
      </c>
      <c r="B38" s="77" t="str">
        <f t="shared" si="1"/>
        <v/>
      </c>
      <c r="C38" s="78" t="str">
        <f t="shared" si="2"/>
        <v/>
      </c>
      <c r="D38" s="186"/>
      <c r="E38" s="186"/>
      <c r="F38" s="187"/>
      <c r="G38" s="181"/>
      <c r="H38" s="181"/>
      <c r="I38" s="180"/>
      <c r="J38" s="178"/>
      <c r="K38" s="188"/>
      <c r="L38" s="218"/>
      <c r="M38" s="191"/>
    </row>
    <row r="39" spans="1:13" ht="63" customHeight="1" x14ac:dyDescent="0.25">
      <c r="A39" s="76" t="str">
        <f t="shared" si="0"/>
        <v/>
      </c>
      <c r="B39" s="77" t="str">
        <f t="shared" si="1"/>
        <v/>
      </c>
      <c r="C39" s="78" t="str">
        <f t="shared" si="2"/>
        <v/>
      </c>
      <c r="D39" s="186"/>
      <c r="E39" s="186"/>
      <c r="F39" s="187"/>
      <c r="G39" s="181"/>
      <c r="H39" s="181"/>
      <c r="I39" s="180"/>
      <c r="J39" s="178"/>
      <c r="K39" s="188"/>
      <c r="L39" s="218"/>
      <c r="M39" s="191"/>
    </row>
    <row r="40" spans="1:13" ht="63" customHeight="1" x14ac:dyDescent="0.25">
      <c r="A40" s="76" t="str">
        <f t="shared" si="0"/>
        <v/>
      </c>
      <c r="B40" s="77" t="str">
        <f t="shared" si="1"/>
        <v/>
      </c>
      <c r="C40" s="78" t="str">
        <f t="shared" si="2"/>
        <v/>
      </c>
      <c r="D40" s="186"/>
      <c r="E40" s="186"/>
      <c r="F40" s="187"/>
      <c r="G40" s="181"/>
      <c r="H40" s="181"/>
      <c r="I40" s="180"/>
      <c r="J40" s="178"/>
      <c r="K40" s="188"/>
      <c r="L40" s="218"/>
      <c r="M40" s="191"/>
    </row>
    <row r="41" spans="1:13" ht="63" customHeight="1" x14ac:dyDescent="0.25">
      <c r="A41" s="76" t="str">
        <f t="shared" si="0"/>
        <v/>
      </c>
      <c r="B41" s="77" t="str">
        <f t="shared" si="1"/>
        <v/>
      </c>
      <c r="C41" s="78" t="str">
        <f t="shared" si="2"/>
        <v/>
      </c>
      <c r="D41" s="186"/>
      <c r="E41" s="186"/>
      <c r="F41" s="187"/>
      <c r="G41" s="181"/>
      <c r="H41" s="181"/>
      <c r="I41" s="180"/>
      <c r="J41" s="178"/>
      <c r="K41" s="188"/>
      <c r="L41" s="218"/>
      <c r="M41" s="191"/>
    </row>
    <row r="42" spans="1:13" ht="63" customHeight="1" x14ac:dyDescent="0.25">
      <c r="A42" s="76" t="str">
        <f t="shared" si="0"/>
        <v/>
      </c>
      <c r="B42" s="77" t="str">
        <f t="shared" si="1"/>
        <v/>
      </c>
      <c r="C42" s="78" t="str">
        <f t="shared" si="2"/>
        <v/>
      </c>
      <c r="D42" s="186"/>
      <c r="E42" s="186"/>
      <c r="F42" s="187"/>
      <c r="G42" s="181"/>
      <c r="H42" s="181"/>
      <c r="I42" s="180"/>
      <c r="J42" s="178"/>
      <c r="K42" s="188"/>
      <c r="L42" s="218"/>
      <c r="M42" s="191"/>
    </row>
    <row r="43" spans="1:13" ht="63" customHeight="1" x14ac:dyDescent="0.25">
      <c r="A43" s="76" t="str">
        <f t="shared" si="0"/>
        <v/>
      </c>
      <c r="B43" s="77" t="str">
        <f t="shared" si="1"/>
        <v/>
      </c>
      <c r="C43" s="78" t="str">
        <f t="shared" si="2"/>
        <v/>
      </c>
      <c r="D43" s="186"/>
      <c r="E43" s="186"/>
      <c r="F43" s="187"/>
      <c r="G43" s="181"/>
      <c r="H43" s="181"/>
      <c r="I43" s="180"/>
      <c r="J43" s="178"/>
      <c r="K43" s="188"/>
      <c r="L43" s="218"/>
      <c r="M43" s="191"/>
    </row>
    <row r="44" spans="1:13" ht="63" customHeight="1" x14ac:dyDescent="0.25">
      <c r="A44" s="76" t="str">
        <f t="shared" si="0"/>
        <v/>
      </c>
      <c r="B44" s="77" t="str">
        <f t="shared" si="1"/>
        <v/>
      </c>
      <c r="C44" s="78" t="str">
        <f t="shared" si="2"/>
        <v/>
      </c>
      <c r="D44" s="186"/>
      <c r="E44" s="186"/>
      <c r="F44" s="187"/>
      <c r="G44" s="181"/>
      <c r="H44" s="181"/>
      <c r="I44" s="180"/>
      <c r="J44" s="178"/>
      <c r="K44" s="188"/>
      <c r="L44" s="218"/>
      <c r="M44" s="191"/>
    </row>
    <row r="45" spans="1:13" ht="63" customHeight="1" x14ac:dyDescent="0.25">
      <c r="A45" s="76" t="str">
        <f t="shared" si="0"/>
        <v/>
      </c>
      <c r="B45" s="77" t="str">
        <f t="shared" si="1"/>
        <v/>
      </c>
      <c r="C45" s="78" t="str">
        <f t="shared" si="2"/>
        <v/>
      </c>
      <c r="D45" s="186"/>
      <c r="E45" s="186"/>
      <c r="F45" s="187"/>
      <c r="G45" s="181"/>
      <c r="H45" s="181"/>
      <c r="I45" s="180"/>
      <c r="J45" s="178"/>
      <c r="K45" s="188"/>
      <c r="L45" s="218"/>
      <c r="M45" s="191"/>
    </row>
    <row r="46" spans="1:13" ht="63" customHeight="1" x14ac:dyDescent="0.25">
      <c r="A46" s="76" t="str">
        <f t="shared" si="0"/>
        <v/>
      </c>
      <c r="B46" s="77" t="str">
        <f t="shared" si="1"/>
        <v/>
      </c>
      <c r="C46" s="78" t="str">
        <f t="shared" si="2"/>
        <v/>
      </c>
      <c r="D46" s="186"/>
      <c r="E46" s="186"/>
      <c r="F46" s="187"/>
      <c r="G46" s="181"/>
      <c r="H46" s="181"/>
      <c r="I46" s="180"/>
      <c r="J46" s="178"/>
      <c r="K46" s="188"/>
      <c r="L46" s="218"/>
      <c r="M46" s="191"/>
    </row>
    <row r="47" spans="1:13" ht="63" customHeight="1" x14ac:dyDescent="0.25">
      <c r="A47" s="76" t="str">
        <f t="shared" si="0"/>
        <v/>
      </c>
      <c r="B47" s="77" t="str">
        <f t="shared" si="1"/>
        <v/>
      </c>
      <c r="C47" s="78" t="str">
        <f t="shared" si="2"/>
        <v/>
      </c>
      <c r="D47" s="186"/>
      <c r="E47" s="186"/>
      <c r="F47" s="187"/>
      <c r="G47" s="181"/>
      <c r="H47" s="181"/>
      <c r="I47" s="180"/>
      <c r="J47" s="178"/>
      <c r="K47" s="188"/>
      <c r="L47" s="218"/>
      <c r="M47" s="191"/>
    </row>
    <row r="48" spans="1:13" ht="63" customHeight="1" x14ac:dyDescent="0.25">
      <c r="A48" s="76" t="str">
        <f t="shared" si="0"/>
        <v/>
      </c>
      <c r="B48" s="77" t="str">
        <f t="shared" si="1"/>
        <v/>
      </c>
      <c r="C48" s="78" t="str">
        <f t="shared" si="2"/>
        <v/>
      </c>
      <c r="D48" s="186"/>
      <c r="E48" s="186"/>
      <c r="F48" s="187"/>
      <c r="G48" s="181"/>
      <c r="H48" s="181"/>
      <c r="I48" s="180"/>
      <c r="J48" s="178"/>
      <c r="K48" s="188"/>
      <c r="L48" s="218"/>
      <c r="M48" s="191"/>
    </row>
    <row r="49" spans="1:13" ht="63" customHeight="1" x14ac:dyDescent="0.25">
      <c r="A49" s="76" t="str">
        <f t="shared" si="0"/>
        <v/>
      </c>
      <c r="B49" s="77" t="str">
        <f t="shared" si="1"/>
        <v/>
      </c>
      <c r="C49" s="78" t="str">
        <f t="shared" si="2"/>
        <v/>
      </c>
      <c r="D49" s="186"/>
      <c r="E49" s="186"/>
      <c r="F49" s="187"/>
      <c r="G49" s="181"/>
      <c r="H49" s="181"/>
      <c r="I49" s="180"/>
      <c r="J49" s="178"/>
      <c r="K49" s="188"/>
      <c r="L49" s="218"/>
      <c r="M49" s="191"/>
    </row>
    <row r="50" spans="1:13" ht="63" customHeight="1" x14ac:dyDescent="0.25">
      <c r="A50" s="76" t="str">
        <f t="shared" si="0"/>
        <v/>
      </c>
      <c r="B50" s="77" t="str">
        <f t="shared" si="1"/>
        <v/>
      </c>
      <c r="C50" s="78" t="str">
        <f t="shared" si="2"/>
        <v/>
      </c>
      <c r="D50" s="186"/>
      <c r="E50" s="186"/>
      <c r="F50" s="187"/>
      <c r="G50" s="181"/>
      <c r="H50" s="181"/>
      <c r="I50" s="180"/>
      <c r="J50" s="178"/>
      <c r="K50" s="188"/>
      <c r="L50" s="218"/>
      <c r="M50" s="191"/>
    </row>
  </sheetData>
  <sheetProtection password="CC74" sheet="1" objects="1" scenarios="1" insertHyperlinks="0"/>
  <mergeCells count="4">
    <mergeCell ref="G1:G3"/>
    <mergeCell ref="H1:J1"/>
    <mergeCell ref="H2:M3"/>
    <mergeCell ref="A3:D3"/>
  </mergeCells>
  <conditionalFormatting sqref="G19:H19 J10:J50">
    <cfRule type="cellIs" dxfId="71" priority="2" operator="equal">
      <formula>0</formula>
    </cfRule>
  </conditionalFormatting>
  <conditionalFormatting sqref="E3:F3">
    <cfRule type="expression" dxfId="70" priority="1">
      <formula>$A$3="?"</formula>
    </cfRule>
  </conditionalFormatting>
  <dataValidations count="4">
    <dataValidation type="list" errorStyle="warning" allowBlank="1" showInputMessage="1" showErrorMessage="1" sqref="L5:L50" xr:uid="{00000000-0002-0000-2B00-000000000000}">
      <formula1>data_pub</formula1>
    </dataValidation>
    <dataValidation type="list" allowBlank="1" showInputMessage="1" showErrorMessage="1" sqref="F5:F50" xr:uid="{00000000-0002-0000-2B00-000001000000}">
      <formula1>Autori</formula1>
    </dataValidation>
    <dataValidation type="list" allowBlank="1" showInputMessage="1" showErrorMessage="1" sqref="D5:D50" xr:uid="{00000000-0002-0000-2B00-000002000000}">
      <formula1>csaseszd</formula1>
    </dataValidation>
    <dataValidation type="list" allowBlank="1" showInputMessage="1" showErrorMessage="1" sqref="E5:E50" xr:uid="{00000000-0002-0000-2B00-000003000000}">
      <formula1>csasesze</formula1>
    </dataValidation>
  </dataValidations>
  <pageMargins left="0.7" right="0.7" top="0.75" bottom="0.75" header="0.3" footer="0.3"/>
  <pageSetup paperSize="9" orientation="portrait"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9FF99"/>
  </sheetPr>
  <dimension ref="A1:M50"/>
  <sheetViews>
    <sheetView zoomScale="80" zoomScaleNormal="80" workbookViewId="0">
      <pane ySplit="4" topLeftCell="A5" activePane="bottomLeft" state="frozen"/>
      <selection activeCell="G1" sqref="G1:K3"/>
      <selection pane="bottomLeft" activeCell="G1" sqref="G1:G3"/>
    </sheetView>
  </sheetViews>
  <sheetFormatPr defaultRowHeight="15" x14ac:dyDescent="0.25"/>
  <cols>
    <col min="1" max="1" width="4" customWidth="1"/>
    <col min="2" max="2" width="6.85546875" customWidth="1"/>
    <col min="3" max="3" width="23.140625" customWidth="1"/>
    <col min="4" max="4" width="10.42578125" customWidth="1"/>
    <col min="5" max="5" width="11.28515625" customWidth="1"/>
    <col min="6" max="6" width="6.28515625" customWidth="1"/>
    <col min="7" max="7" width="37.28515625" customWidth="1"/>
    <col min="8" max="8" width="64.140625" customWidth="1"/>
    <col min="9" max="9" width="43.5703125" customWidth="1"/>
    <col min="10" max="10" width="54.85546875" customWidth="1"/>
    <col min="11" max="11" width="24.5703125" bestFit="1" customWidth="1"/>
    <col min="12" max="12" width="14.7109375" customWidth="1"/>
    <col min="13" max="13" width="36.28515625" customWidth="1"/>
  </cols>
  <sheetData>
    <row r="1" spans="1:13" ht="15.75" x14ac:dyDescent="0.25">
      <c r="A1" s="102" t="str">
        <f>FisaAutoevaluare!A1</f>
        <v>Universitatea SPIRU HARET - 
Anul universitar 2021-2022</v>
      </c>
      <c r="B1" s="102"/>
      <c r="C1" s="102"/>
      <c r="D1" s="102"/>
      <c r="E1" s="102"/>
      <c r="F1" s="102"/>
      <c r="G1" s="669" t="str">
        <f>HYPERLINK("#FisaAutoevaluare!D194","Inapoi in Fisa C")</f>
        <v>Inapoi in Fisa C</v>
      </c>
      <c r="H1" s="683" t="str">
        <f>FisaAutoevaluare!B176</f>
        <v>Publicații de specialitate</v>
      </c>
      <c r="I1" s="683"/>
      <c r="J1" s="683"/>
      <c r="L1" s="41"/>
    </row>
    <row r="2" spans="1:13" ht="15.75" customHeight="1" x14ac:dyDescent="0.25">
      <c r="A2" s="102">
        <f>FisaAutoevaluare!D2</f>
        <v>0</v>
      </c>
      <c r="B2" s="102"/>
      <c r="C2" s="102"/>
      <c r="D2" s="102"/>
      <c r="E2" s="102"/>
      <c r="F2" s="102"/>
      <c r="G2" s="670"/>
      <c r="H2" s="681" t="str">
        <f>FisaAutoevaluare!D194</f>
        <v>Studii/ capitole în cărți de specialitate/ tratate/ monografii etc. în domeniul postului ocupat, publicate la edituri recunoscute în domeniul postului ocupat, inclusiv la Editura Fundaţiei România de Mâine, în calitate de cadru didactic la Universitatea Spiru Haret.</v>
      </c>
      <c r="I2" s="681"/>
      <c r="J2" s="681"/>
      <c r="K2" s="681"/>
      <c r="L2" s="681"/>
      <c r="M2" s="681"/>
    </row>
    <row r="3" spans="1:13" x14ac:dyDescent="0.25">
      <c r="A3" s="676" t="str">
        <f>IF(FisaAutoevaluare!D3="","?",FisaAutoevaluare!D3)</f>
        <v>?</v>
      </c>
      <c r="B3" s="676"/>
      <c r="C3" s="676"/>
      <c r="D3" s="676"/>
      <c r="E3" s="103"/>
      <c r="F3" s="103"/>
      <c r="G3" s="671"/>
      <c r="H3" s="682"/>
      <c r="I3" s="682"/>
      <c r="J3" s="682"/>
      <c r="K3" s="682"/>
      <c r="L3" s="682"/>
      <c r="M3" s="682"/>
    </row>
    <row r="4" spans="1:13" s="43" customFormat="1" ht="30" x14ac:dyDescent="0.25">
      <c r="A4" s="74" t="s">
        <v>1962</v>
      </c>
      <c r="B4" s="75" t="s">
        <v>1963</v>
      </c>
      <c r="C4" s="75" t="s">
        <v>2277</v>
      </c>
      <c r="D4" s="197" t="s">
        <v>1964</v>
      </c>
      <c r="E4" s="198" t="s">
        <v>2214</v>
      </c>
      <c r="F4" s="197" t="s">
        <v>1992</v>
      </c>
      <c r="G4" s="198" t="s">
        <v>2312</v>
      </c>
      <c r="H4" s="198" t="s">
        <v>1997</v>
      </c>
      <c r="I4" s="198" t="s">
        <v>1995</v>
      </c>
      <c r="J4" s="198" t="s">
        <v>1996</v>
      </c>
      <c r="K4" s="198" t="s">
        <v>1988</v>
      </c>
      <c r="L4" s="198" t="s">
        <v>2594</v>
      </c>
      <c r="M4" s="198" t="s">
        <v>1994</v>
      </c>
    </row>
    <row r="5" spans="1:13" ht="63" customHeight="1" x14ac:dyDescent="0.25">
      <c r="A5" s="76" t="str">
        <f>IF(H5="","",ROW()-4)</f>
        <v/>
      </c>
      <c r="B5" s="77" t="str">
        <f>IF(H5="","","C17")</f>
        <v/>
      </c>
      <c r="C5" s="78" t="str">
        <f>IF(AND(D5&lt;&gt;"",E5&lt;&gt;"",F5&lt;&gt;""),PROPER(A$3),"")</f>
        <v/>
      </c>
      <c r="D5" s="186"/>
      <c r="E5" s="186"/>
      <c r="F5" s="187"/>
      <c r="G5" s="180"/>
      <c r="H5" s="180"/>
      <c r="I5" s="180"/>
      <c r="J5" s="178"/>
      <c r="K5" s="178"/>
      <c r="L5" s="218"/>
      <c r="M5" s="179"/>
    </row>
    <row r="6" spans="1:13" ht="63" customHeight="1" x14ac:dyDescent="0.25">
      <c r="A6" s="76" t="str">
        <f t="shared" ref="A6:A50" si="0">IF(H6="","",ROW()-4)</f>
        <v/>
      </c>
      <c r="B6" s="77" t="str">
        <f t="shared" ref="B6:B50" si="1">IF(H6="","","C17")</f>
        <v/>
      </c>
      <c r="C6" s="78" t="str">
        <f t="shared" ref="C6:C50" si="2">IF(AND(D6&lt;&gt;"",E6&lt;&gt;"",F6&lt;&gt;""),PROPER(A$3),"")</f>
        <v/>
      </c>
      <c r="D6" s="186"/>
      <c r="E6" s="186"/>
      <c r="F6" s="187"/>
      <c r="G6" s="178"/>
      <c r="H6" s="178"/>
      <c r="I6" s="180"/>
      <c r="J6" s="178"/>
      <c r="K6" s="188"/>
      <c r="L6" s="218"/>
      <c r="M6" s="178"/>
    </row>
    <row r="7" spans="1:13" ht="63" customHeight="1" x14ac:dyDescent="0.25">
      <c r="A7" s="76" t="str">
        <f t="shared" si="0"/>
        <v/>
      </c>
      <c r="B7" s="77" t="str">
        <f t="shared" si="1"/>
        <v/>
      </c>
      <c r="C7" s="78" t="str">
        <f t="shared" si="2"/>
        <v/>
      </c>
      <c r="D7" s="186"/>
      <c r="E7" s="186"/>
      <c r="F7" s="187"/>
      <c r="G7" s="178"/>
      <c r="H7" s="178"/>
      <c r="I7" s="180"/>
      <c r="J7" s="178"/>
      <c r="K7" s="188"/>
      <c r="L7" s="218"/>
      <c r="M7" s="178"/>
    </row>
    <row r="8" spans="1:13" ht="63" customHeight="1" x14ac:dyDescent="0.25">
      <c r="A8" s="76" t="str">
        <f t="shared" si="0"/>
        <v/>
      </c>
      <c r="B8" s="77" t="str">
        <f t="shared" si="1"/>
        <v/>
      </c>
      <c r="C8" s="78" t="str">
        <f t="shared" si="2"/>
        <v/>
      </c>
      <c r="D8" s="186"/>
      <c r="E8" s="186"/>
      <c r="F8" s="187"/>
      <c r="G8" s="180"/>
      <c r="H8" s="178"/>
      <c r="I8" s="180"/>
      <c r="J8" s="178"/>
      <c r="K8" s="188"/>
      <c r="L8" s="218"/>
      <c r="M8" s="178"/>
    </row>
    <row r="9" spans="1:13" ht="63" customHeight="1" x14ac:dyDescent="0.25">
      <c r="A9" s="76" t="str">
        <f t="shared" si="0"/>
        <v/>
      </c>
      <c r="B9" s="77" t="str">
        <f t="shared" si="1"/>
        <v/>
      </c>
      <c r="C9" s="78" t="str">
        <f t="shared" si="2"/>
        <v/>
      </c>
      <c r="D9" s="186"/>
      <c r="E9" s="186"/>
      <c r="F9" s="187"/>
      <c r="G9" s="180"/>
      <c r="H9" s="180"/>
      <c r="I9" s="180"/>
      <c r="J9" s="178"/>
      <c r="K9" s="188"/>
      <c r="L9" s="218"/>
      <c r="M9" s="178"/>
    </row>
    <row r="10" spans="1:13" ht="63" customHeight="1" x14ac:dyDescent="0.25">
      <c r="A10" s="76" t="str">
        <f t="shared" si="0"/>
        <v/>
      </c>
      <c r="B10" s="77" t="str">
        <f t="shared" si="1"/>
        <v/>
      </c>
      <c r="C10" s="78" t="str">
        <f t="shared" si="2"/>
        <v/>
      </c>
      <c r="D10" s="186"/>
      <c r="E10" s="186"/>
      <c r="F10" s="187"/>
      <c r="G10" s="180"/>
      <c r="H10" s="180"/>
      <c r="I10" s="180"/>
      <c r="J10" s="178"/>
      <c r="K10" s="188"/>
      <c r="L10" s="218"/>
      <c r="M10" s="178"/>
    </row>
    <row r="11" spans="1:13" ht="63" customHeight="1" x14ac:dyDescent="0.25">
      <c r="A11" s="76" t="str">
        <f t="shared" si="0"/>
        <v/>
      </c>
      <c r="B11" s="77" t="str">
        <f t="shared" si="1"/>
        <v/>
      </c>
      <c r="C11" s="78" t="str">
        <f t="shared" si="2"/>
        <v/>
      </c>
      <c r="D11" s="186"/>
      <c r="E11" s="186"/>
      <c r="F11" s="187"/>
      <c r="G11" s="180"/>
      <c r="H11" s="179"/>
      <c r="I11" s="180"/>
      <c r="J11" s="178"/>
      <c r="K11" s="188"/>
      <c r="L11" s="218"/>
      <c r="M11" s="178"/>
    </row>
    <row r="12" spans="1:13" ht="63" customHeight="1" x14ac:dyDescent="0.25">
      <c r="A12" s="76" t="str">
        <f t="shared" si="0"/>
        <v/>
      </c>
      <c r="B12" s="77" t="str">
        <f t="shared" si="1"/>
        <v/>
      </c>
      <c r="C12" s="78" t="str">
        <f t="shared" si="2"/>
        <v/>
      </c>
      <c r="D12" s="186"/>
      <c r="E12" s="186"/>
      <c r="F12" s="187"/>
      <c r="G12" s="180"/>
      <c r="H12" s="180"/>
      <c r="I12" s="180"/>
      <c r="J12" s="178"/>
      <c r="K12" s="188"/>
      <c r="L12" s="218"/>
      <c r="M12" s="178"/>
    </row>
    <row r="13" spans="1:13" ht="63" customHeight="1" x14ac:dyDescent="0.25">
      <c r="A13" s="76" t="str">
        <f t="shared" si="0"/>
        <v/>
      </c>
      <c r="B13" s="77" t="str">
        <f t="shared" si="1"/>
        <v/>
      </c>
      <c r="C13" s="78" t="str">
        <f t="shared" si="2"/>
        <v/>
      </c>
      <c r="D13" s="186"/>
      <c r="E13" s="186"/>
      <c r="F13" s="187"/>
      <c r="G13" s="180"/>
      <c r="H13" s="180"/>
      <c r="I13" s="180"/>
      <c r="J13" s="178"/>
      <c r="K13" s="188"/>
      <c r="L13" s="218"/>
      <c r="M13" s="178"/>
    </row>
    <row r="14" spans="1:13" ht="63" customHeight="1" x14ac:dyDescent="0.25">
      <c r="A14" s="76" t="str">
        <f t="shared" si="0"/>
        <v/>
      </c>
      <c r="B14" s="77" t="str">
        <f t="shared" si="1"/>
        <v/>
      </c>
      <c r="C14" s="78" t="str">
        <f t="shared" si="2"/>
        <v/>
      </c>
      <c r="D14" s="186"/>
      <c r="E14" s="186"/>
      <c r="F14" s="187"/>
      <c r="G14" s="180"/>
      <c r="H14" s="180"/>
      <c r="I14" s="180"/>
      <c r="J14" s="178"/>
      <c r="K14" s="188"/>
      <c r="L14" s="218"/>
      <c r="M14" s="178"/>
    </row>
    <row r="15" spans="1:13" ht="63" customHeight="1" x14ac:dyDescent="0.25">
      <c r="A15" s="76" t="str">
        <f t="shared" si="0"/>
        <v/>
      </c>
      <c r="B15" s="77" t="str">
        <f t="shared" si="1"/>
        <v/>
      </c>
      <c r="C15" s="78" t="str">
        <f t="shared" si="2"/>
        <v/>
      </c>
      <c r="D15" s="186"/>
      <c r="E15" s="186"/>
      <c r="F15" s="187"/>
      <c r="G15" s="180"/>
      <c r="H15" s="180"/>
      <c r="I15" s="180"/>
      <c r="J15" s="178"/>
      <c r="K15" s="188"/>
      <c r="L15" s="218"/>
      <c r="M15" s="178"/>
    </row>
    <row r="16" spans="1:13" ht="63" customHeight="1" x14ac:dyDescent="0.25">
      <c r="A16" s="76" t="str">
        <f t="shared" si="0"/>
        <v/>
      </c>
      <c r="B16" s="77" t="str">
        <f t="shared" si="1"/>
        <v/>
      </c>
      <c r="C16" s="78" t="str">
        <f t="shared" si="2"/>
        <v/>
      </c>
      <c r="D16" s="186"/>
      <c r="E16" s="186"/>
      <c r="F16" s="187"/>
      <c r="G16" s="180"/>
      <c r="H16" s="180"/>
      <c r="I16" s="180"/>
      <c r="J16" s="178"/>
      <c r="K16" s="188"/>
      <c r="L16" s="218"/>
      <c r="M16" s="178"/>
    </row>
    <row r="17" spans="1:13" ht="63" customHeight="1" x14ac:dyDescent="0.25">
      <c r="A17" s="76" t="str">
        <f t="shared" si="0"/>
        <v/>
      </c>
      <c r="B17" s="77" t="str">
        <f t="shared" si="1"/>
        <v/>
      </c>
      <c r="C17" s="78" t="str">
        <f t="shared" si="2"/>
        <v/>
      </c>
      <c r="D17" s="186"/>
      <c r="E17" s="186"/>
      <c r="F17" s="187"/>
      <c r="G17" s="180"/>
      <c r="H17" s="180"/>
      <c r="I17" s="180"/>
      <c r="J17" s="178"/>
      <c r="K17" s="188"/>
      <c r="L17" s="218"/>
      <c r="M17" s="178"/>
    </row>
    <row r="18" spans="1:13" ht="63" customHeight="1" x14ac:dyDescent="0.25">
      <c r="A18" s="76" t="str">
        <f t="shared" si="0"/>
        <v/>
      </c>
      <c r="B18" s="77" t="str">
        <f t="shared" si="1"/>
        <v/>
      </c>
      <c r="C18" s="78" t="str">
        <f t="shared" si="2"/>
        <v/>
      </c>
      <c r="D18" s="186"/>
      <c r="E18" s="186"/>
      <c r="F18" s="187"/>
      <c r="G18" s="180"/>
      <c r="H18" s="180"/>
      <c r="I18" s="180"/>
      <c r="J18" s="178"/>
      <c r="K18" s="188"/>
      <c r="L18" s="218"/>
      <c r="M18" s="178"/>
    </row>
    <row r="19" spans="1:13" ht="63" customHeight="1" x14ac:dyDescent="0.25">
      <c r="A19" s="76" t="str">
        <f t="shared" si="0"/>
        <v/>
      </c>
      <c r="B19" s="77" t="str">
        <f t="shared" si="1"/>
        <v/>
      </c>
      <c r="C19" s="78" t="str">
        <f t="shared" si="2"/>
        <v/>
      </c>
      <c r="D19" s="186"/>
      <c r="E19" s="186"/>
      <c r="F19" s="187"/>
      <c r="G19" s="180"/>
      <c r="H19" s="180"/>
      <c r="I19" s="180"/>
      <c r="J19" s="178"/>
      <c r="K19" s="188"/>
      <c r="L19" s="218"/>
      <c r="M19" s="178"/>
    </row>
    <row r="20" spans="1:13" ht="63" customHeight="1" x14ac:dyDescent="0.25">
      <c r="A20" s="76" t="str">
        <f t="shared" si="0"/>
        <v/>
      </c>
      <c r="B20" s="77" t="str">
        <f t="shared" si="1"/>
        <v/>
      </c>
      <c r="C20" s="78" t="str">
        <f t="shared" si="2"/>
        <v/>
      </c>
      <c r="D20" s="186"/>
      <c r="E20" s="186"/>
      <c r="F20" s="187"/>
      <c r="G20" s="180"/>
      <c r="H20" s="180"/>
      <c r="I20" s="180"/>
      <c r="J20" s="178"/>
      <c r="K20" s="188"/>
      <c r="L20" s="218"/>
      <c r="M20" s="178"/>
    </row>
    <row r="21" spans="1:13" ht="63" customHeight="1" x14ac:dyDescent="0.25">
      <c r="A21" s="76" t="str">
        <f t="shared" si="0"/>
        <v/>
      </c>
      <c r="B21" s="77" t="str">
        <f t="shared" si="1"/>
        <v/>
      </c>
      <c r="C21" s="78" t="str">
        <f t="shared" si="2"/>
        <v/>
      </c>
      <c r="D21" s="186"/>
      <c r="E21" s="186"/>
      <c r="F21" s="187"/>
      <c r="G21" s="181"/>
      <c r="H21" s="181"/>
      <c r="I21" s="180"/>
      <c r="J21" s="178"/>
      <c r="K21" s="178"/>
      <c r="L21" s="218"/>
      <c r="M21" s="179"/>
    </row>
    <row r="22" spans="1:13" ht="63" customHeight="1" x14ac:dyDescent="0.25">
      <c r="A22" s="76" t="str">
        <f t="shared" si="0"/>
        <v/>
      </c>
      <c r="B22" s="77" t="str">
        <f t="shared" si="1"/>
        <v/>
      </c>
      <c r="C22" s="78" t="str">
        <f t="shared" si="2"/>
        <v/>
      </c>
      <c r="D22" s="186"/>
      <c r="E22" s="186"/>
      <c r="F22" s="187"/>
      <c r="G22" s="181"/>
      <c r="H22" s="181"/>
      <c r="I22" s="180"/>
      <c r="J22" s="178"/>
      <c r="K22" s="188"/>
      <c r="L22" s="218"/>
      <c r="M22" s="178"/>
    </row>
    <row r="23" spans="1:13" ht="63" customHeight="1" x14ac:dyDescent="0.25">
      <c r="A23" s="76" t="str">
        <f t="shared" si="0"/>
        <v/>
      </c>
      <c r="B23" s="77" t="str">
        <f t="shared" si="1"/>
        <v/>
      </c>
      <c r="C23" s="78" t="str">
        <f t="shared" si="2"/>
        <v/>
      </c>
      <c r="D23" s="186"/>
      <c r="E23" s="186"/>
      <c r="F23" s="187"/>
      <c r="G23" s="181"/>
      <c r="H23" s="181"/>
      <c r="I23" s="180"/>
      <c r="J23" s="178"/>
      <c r="K23" s="188"/>
      <c r="L23" s="218"/>
      <c r="M23" s="178"/>
    </row>
    <row r="24" spans="1:13" ht="63" customHeight="1" x14ac:dyDescent="0.25">
      <c r="A24" s="76" t="str">
        <f t="shared" si="0"/>
        <v/>
      </c>
      <c r="B24" s="77" t="str">
        <f t="shared" si="1"/>
        <v/>
      </c>
      <c r="C24" s="78" t="str">
        <f t="shared" si="2"/>
        <v/>
      </c>
      <c r="D24" s="186"/>
      <c r="E24" s="186"/>
      <c r="F24" s="187"/>
      <c r="G24" s="190"/>
      <c r="H24" s="181"/>
      <c r="I24" s="180"/>
      <c r="J24" s="178"/>
      <c r="K24" s="188"/>
      <c r="L24" s="218"/>
      <c r="M24" s="178"/>
    </row>
    <row r="25" spans="1:13" ht="63" customHeight="1" x14ac:dyDescent="0.25">
      <c r="A25" s="76" t="str">
        <f t="shared" si="0"/>
        <v/>
      </c>
      <c r="B25" s="77" t="str">
        <f t="shared" si="1"/>
        <v/>
      </c>
      <c r="C25" s="78" t="str">
        <f t="shared" si="2"/>
        <v/>
      </c>
      <c r="D25" s="186"/>
      <c r="E25" s="186"/>
      <c r="F25" s="187"/>
      <c r="G25" s="181"/>
      <c r="H25" s="181"/>
      <c r="I25" s="180"/>
      <c r="J25" s="178"/>
      <c r="K25" s="188"/>
      <c r="L25" s="218"/>
      <c r="M25" s="178"/>
    </row>
    <row r="26" spans="1:13" ht="63" customHeight="1" x14ac:dyDescent="0.25">
      <c r="A26" s="76" t="str">
        <f t="shared" si="0"/>
        <v/>
      </c>
      <c r="B26" s="77" t="str">
        <f t="shared" si="1"/>
        <v/>
      </c>
      <c r="C26" s="78" t="str">
        <f t="shared" si="2"/>
        <v/>
      </c>
      <c r="D26" s="186"/>
      <c r="E26" s="186"/>
      <c r="F26" s="187"/>
      <c r="G26" s="181"/>
      <c r="H26" s="181"/>
      <c r="I26" s="180"/>
      <c r="J26" s="178"/>
      <c r="K26" s="188"/>
      <c r="L26" s="218"/>
      <c r="M26" s="178"/>
    </row>
    <row r="27" spans="1:13" ht="63" customHeight="1" x14ac:dyDescent="0.25">
      <c r="A27" s="76" t="str">
        <f t="shared" si="0"/>
        <v/>
      </c>
      <c r="B27" s="77" t="str">
        <f t="shared" si="1"/>
        <v/>
      </c>
      <c r="C27" s="78" t="str">
        <f t="shared" si="2"/>
        <v/>
      </c>
      <c r="D27" s="186"/>
      <c r="E27" s="186"/>
      <c r="F27" s="187"/>
      <c r="G27" s="181"/>
      <c r="H27" s="181"/>
      <c r="I27" s="180"/>
      <c r="J27" s="178"/>
      <c r="K27" s="188"/>
      <c r="L27" s="218"/>
      <c r="M27" s="178"/>
    </row>
    <row r="28" spans="1:13" ht="63" customHeight="1" x14ac:dyDescent="0.25">
      <c r="A28" s="76" t="str">
        <f t="shared" si="0"/>
        <v/>
      </c>
      <c r="B28" s="77" t="str">
        <f t="shared" si="1"/>
        <v/>
      </c>
      <c r="C28" s="78" t="str">
        <f t="shared" si="2"/>
        <v/>
      </c>
      <c r="D28" s="186"/>
      <c r="E28" s="186"/>
      <c r="F28" s="187"/>
      <c r="G28" s="181"/>
      <c r="H28" s="181"/>
      <c r="I28" s="180"/>
      <c r="J28" s="178"/>
      <c r="K28" s="188"/>
      <c r="L28" s="218"/>
      <c r="M28" s="178"/>
    </row>
    <row r="29" spans="1:13" ht="63" customHeight="1" x14ac:dyDescent="0.25">
      <c r="A29" s="76" t="str">
        <f t="shared" si="0"/>
        <v/>
      </c>
      <c r="B29" s="77" t="str">
        <f t="shared" si="1"/>
        <v/>
      </c>
      <c r="C29" s="78" t="str">
        <f t="shared" si="2"/>
        <v/>
      </c>
      <c r="D29" s="186"/>
      <c r="E29" s="186"/>
      <c r="F29" s="187"/>
      <c r="G29" s="181"/>
      <c r="H29" s="181"/>
      <c r="I29" s="180"/>
      <c r="J29" s="178"/>
      <c r="K29" s="188"/>
      <c r="L29" s="218"/>
      <c r="M29" s="178"/>
    </row>
    <row r="30" spans="1:13" ht="63" customHeight="1" x14ac:dyDescent="0.25">
      <c r="A30" s="76" t="str">
        <f t="shared" si="0"/>
        <v/>
      </c>
      <c r="B30" s="77" t="str">
        <f t="shared" si="1"/>
        <v/>
      </c>
      <c r="C30" s="78" t="str">
        <f t="shared" si="2"/>
        <v/>
      </c>
      <c r="D30" s="186"/>
      <c r="E30" s="186"/>
      <c r="F30" s="187"/>
      <c r="G30" s="181"/>
      <c r="H30" s="181"/>
      <c r="I30" s="180"/>
      <c r="J30" s="178"/>
      <c r="K30" s="188"/>
      <c r="L30" s="218"/>
      <c r="M30" s="178"/>
    </row>
    <row r="31" spans="1:13" ht="63" customHeight="1" x14ac:dyDescent="0.25">
      <c r="A31" s="76" t="str">
        <f t="shared" si="0"/>
        <v/>
      </c>
      <c r="B31" s="77" t="str">
        <f t="shared" si="1"/>
        <v/>
      </c>
      <c r="C31" s="78" t="str">
        <f t="shared" si="2"/>
        <v/>
      </c>
      <c r="D31" s="186"/>
      <c r="E31" s="186"/>
      <c r="F31" s="187"/>
      <c r="G31" s="181"/>
      <c r="H31" s="181"/>
      <c r="I31" s="180"/>
      <c r="J31" s="178"/>
      <c r="K31" s="188"/>
      <c r="L31" s="218"/>
      <c r="M31" s="178"/>
    </row>
    <row r="32" spans="1:13" ht="63" customHeight="1" x14ac:dyDescent="0.25">
      <c r="A32" s="76" t="str">
        <f t="shared" si="0"/>
        <v/>
      </c>
      <c r="B32" s="77" t="str">
        <f t="shared" si="1"/>
        <v/>
      </c>
      <c r="C32" s="78" t="str">
        <f t="shared" si="2"/>
        <v/>
      </c>
      <c r="D32" s="186"/>
      <c r="E32" s="186"/>
      <c r="F32" s="187"/>
      <c r="G32" s="181"/>
      <c r="H32" s="181"/>
      <c r="I32" s="180"/>
      <c r="J32" s="178"/>
      <c r="K32" s="188"/>
      <c r="L32" s="218"/>
      <c r="M32" s="178"/>
    </row>
    <row r="33" spans="1:13" ht="63" customHeight="1" x14ac:dyDescent="0.25">
      <c r="A33" s="76" t="str">
        <f t="shared" si="0"/>
        <v/>
      </c>
      <c r="B33" s="77" t="str">
        <f t="shared" si="1"/>
        <v/>
      </c>
      <c r="C33" s="78" t="str">
        <f t="shared" si="2"/>
        <v/>
      </c>
      <c r="D33" s="186"/>
      <c r="E33" s="186"/>
      <c r="F33" s="187"/>
      <c r="G33" s="181"/>
      <c r="H33" s="181"/>
      <c r="I33" s="180"/>
      <c r="J33" s="178"/>
      <c r="K33" s="188"/>
      <c r="L33" s="218"/>
      <c r="M33" s="178"/>
    </row>
    <row r="34" spans="1:13" ht="63" customHeight="1" x14ac:dyDescent="0.25">
      <c r="A34" s="76" t="str">
        <f t="shared" si="0"/>
        <v/>
      </c>
      <c r="B34" s="77" t="str">
        <f t="shared" si="1"/>
        <v/>
      </c>
      <c r="C34" s="78" t="str">
        <f t="shared" si="2"/>
        <v/>
      </c>
      <c r="D34" s="186"/>
      <c r="E34" s="186"/>
      <c r="F34" s="187"/>
      <c r="G34" s="181"/>
      <c r="H34" s="181"/>
      <c r="I34" s="180"/>
      <c r="J34" s="178"/>
      <c r="K34" s="188"/>
      <c r="L34" s="218"/>
      <c r="M34" s="178"/>
    </row>
    <row r="35" spans="1:13" ht="63" customHeight="1" x14ac:dyDescent="0.25">
      <c r="A35" s="76" t="str">
        <f t="shared" si="0"/>
        <v/>
      </c>
      <c r="B35" s="77" t="str">
        <f t="shared" si="1"/>
        <v/>
      </c>
      <c r="C35" s="78" t="str">
        <f t="shared" si="2"/>
        <v/>
      </c>
      <c r="D35" s="186"/>
      <c r="E35" s="186"/>
      <c r="F35" s="187"/>
      <c r="G35" s="181"/>
      <c r="H35" s="181"/>
      <c r="I35" s="180"/>
      <c r="J35" s="178"/>
      <c r="K35" s="188"/>
      <c r="L35" s="218"/>
      <c r="M35" s="178"/>
    </row>
    <row r="36" spans="1:13" ht="63" customHeight="1" x14ac:dyDescent="0.25">
      <c r="A36" s="76" t="str">
        <f t="shared" si="0"/>
        <v/>
      </c>
      <c r="B36" s="77" t="str">
        <f t="shared" si="1"/>
        <v/>
      </c>
      <c r="C36" s="78" t="str">
        <f t="shared" si="2"/>
        <v/>
      </c>
      <c r="D36" s="186"/>
      <c r="E36" s="186"/>
      <c r="F36" s="187"/>
      <c r="G36" s="181"/>
      <c r="H36" s="181"/>
      <c r="I36" s="180"/>
      <c r="J36" s="178"/>
      <c r="K36" s="188"/>
      <c r="L36" s="218"/>
      <c r="M36" s="178"/>
    </row>
    <row r="37" spans="1:13" ht="63" customHeight="1" x14ac:dyDescent="0.25">
      <c r="A37" s="76" t="str">
        <f t="shared" si="0"/>
        <v/>
      </c>
      <c r="B37" s="77" t="str">
        <f t="shared" si="1"/>
        <v/>
      </c>
      <c r="C37" s="78" t="str">
        <f t="shared" si="2"/>
        <v/>
      </c>
      <c r="D37" s="186"/>
      <c r="E37" s="186"/>
      <c r="F37" s="187"/>
      <c r="G37" s="181"/>
      <c r="H37" s="181"/>
      <c r="I37" s="180"/>
      <c r="J37" s="178"/>
      <c r="K37" s="188"/>
      <c r="L37" s="218"/>
      <c r="M37" s="178"/>
    </row>
    <row r="38" spans="1:13" ht="63" customHeight="1" x14ac:dyDescent="0.25">
      <c r="A38" s="76" t="str">
        <f t="shared" si="0"/>
        <v/>
      </c>
      <c r="B38" s="77" t="str">
        <f t="shared" si="1"/>
        <v/>
      </c>
      <c r="C38" s="78" t="str">
        <f t="shared" si="2"/>
        <v/>
      </c>
      <c r="D38" s="186"/>
      <c r="E38" s="186"/>
      <c r="F38" s="187"/>
      <c r="G38" s="181"/>
      <c r="H38" s="181"/>
      <c r="I38" s="180"/>
      <c r="J38" s="178"/>
      <c r="K38" s="188"/>
      <c r="L38" s="218"/>
      <c r="M38" s="178"/>
    </row>
    <row r="39" spans="1:13" ht="63" customHeight="1" x14ac:dyDescent="0.25">
      <c r="A39" s="76" t="str">
        <f t="shared" si="0"/>
        <v/>
      </c>
      <c r="B39" s="77" t="str">
        <f t="shared" si="1"/>
        <v/>
      </c>
      <c r="C39" s="78" t="str">
        <f t="shared" si="2"/>
        <v/>
      </c>
      <c r="D39" s="186"/>
      <c r="E39" s="186"/>
      <c r="F39" s="187"/>
      <c r="G39" s="181"/>
      <c r="H39" s="181"/>
      <c r="I39" s="180"/>
      <c r="J39" s="178"/>
      <c r="K39" s="188"/>
      <c r="L39" s="218"/>
      <c r="M39" s="178"/>
    </row>
    <row r="40" spans="1:13" ht="63" customHeight="1" x14ac:dyDescent="0.25">
      <c r="A40" s="76" t="str">
        <f t="shared" si="0"/>
        <v/>
      </c>
      <c r="B40" s="77" t="str">
        <f t="shared" si="1"/>
        <v/>
      </c>
      <c r="C40" s="78" t="str">
        <f t="shared" si="2"/>
        <v/>
      </c>
      <c r="D40" s="186"/>
      <c r="E40" s="186"/>
      <c r="F40" s="187"/>
      <c r="G40" s="181"/>
      <c r="H40" s="181"/>
      <c r="I40" s="180"/>
      <c r="J40" s="178"/>
      <c r="K40" s="188"/>
      <c r="L40" s="218"/>
      <c r="M40" s="178"/>
    </row>
    <row r="41" spans="1:13" ht="63" customHeight="1" x14ac:dyDescent="0.25">
      <c r="A41" s="76" t="str">
        <f t="shared" si="0"/>
        <v/>
      </c>
      <c r="B41" s="77" t="str">
        <f t="shared" si="1"/>
        <v/>
      </c>
      <c r="C41" s="78" t="str">
        <f t="shared" si="2"/>
        <v/>
      </c>
      <c r="D41" s="186"/>
      <c r="E41" s="186"/>
      <c r="F41" s="187"/>
      <c r="G41" s="181"/>
      <c r="H41" s="181"/>
      <c r="I41" s="180"/>
      <c r="J41" s="178"/>
      <c r="K41" s="188"/>
      <c r="L41" s="218"/>
      <c r="M41" s="178"/>
    </row>
    <row r="42" spans="1:13" ht="63" customHeight="1" x14ac:dyDescent="0.25">
      <c r="A42" s="76" t="str">
        <f t="shared" si="0"/>
        <v/>
      </c>
      <c r="B42" s="77" t="str">
        <f t="shared" si="1"/>
        <v/>
      </c>
      <c r="C42" s="78" t="str">
        <f t="shared" si="2"/>
        <v/>
      </c>
      <c r="D42" s="186"/>
      <c r="E42" s="186"/>
      <c r="F42" s="187"/>
      <c r="G42" s="181"/>
      <c r="H42" s="181"/>
      <c r="I42" s="180"/>
      <c r="J42" s="178"/>
      <c r="K42" s="188"/>
      <c r="L42" s="218"/>
      <c r="M42" s="178"/>
    </row>
    <row r="43" spans="1:13" ht="63" customHeight="1" x14ac:dyDescent="0.25">
      <c r="A43" s="76" t="str">
        <f t="shared" si="0"/>
        <v/>
      </c>
      <c r="B43" s="77" t="str">
        <f t="shared" si="1"/>
        <v/>
      </c>
      <c r="C43" s="78" t="str">
        <f t="shared" si="2"/>
        <v/>
      </c>
      <c r="D43" s="186"/>
      <c r="E43" s="186"/>
      <c r="F43" s="187"/>
      <c r="G43" s="181"/>
      <c r="H43" s="181"/>
      <c r="I43" s="180"/>
      <c r="J43" s="178"/>
      <c r="K43" s="188"/>
      <c r="L43" s="218"/>
      <c r="M43" s="178"/>
    </row>
    <row r="44" spans="1:13" ht="63" customHeight="1" x14ac:dyDescent="0.25">
      <c r="A44" s="76" t="str">
        <f t="shared" si="0"/>
        <v/>
      </c>
      <c r="B44" s="77" t="str">
        <f t="shared" si="1"/>
        <v/>
      </c>
      <c r="C44" s="78" t="str">
        <f t="shared" si="2"/>
        <v/>
      </c>
      <c r="D44" s="186"/>
      <c r="E44" s="186"/>
      <c r="F44" s="187"/>
      <c r="G44" s="181"/>
      <c r="H44" s="181"/>
      <c r="I44" s="180"/>
      <c r="J44" s="178"/>
      <c r="K44" s="188"/>
      <c r="L44" s="218"/>
      <c r="M44" s="178"/>
    </row>
    <row r="45" spans="1:13" ht="63" customHeight="1" x14ac:dyDescent="0.25">
      <c r="A45" s="76" t="str">
        <f t="shared" si="0"/>
        <v/>
      </c>
      <c r="B45" s="77" t="str">
        <f t="shared" si="1"/>
        <v/>
      </c>
      <c r="C45" s="78" t="str">
        <f t="shared" si="2"/>
        <v/>
      </c>
      <c r="D45" s="186"/>
      <c r="E45" s="186"/>
      <c r="F45" s="187"/>
      <c r="G45" s="181"/>
      <c r="H45" s="181"/>
      <c r="I45" s="180"/>
      <c r="J45" s="178"/>
      <c r="K45" s="188"/>
      <c r="L45" s="218"/>
      <c r="M45" s="178"/>
    </row>
    <row r="46" spans="1:13" ht="63" customHeight="1" x14ac:dyDescent="0.25">
      <c r="A46" s="76" t="str">
        <f t="shared" si="0"/>
        <v/>
      </c>
      <c r="B46" s="77" t="str">
        <f t="shared" si="1"/>
        <v/>
      </c>
      <c r="C46" s="78" t="str">
        <f t="shared" si="2"/>
        <v/>
      </c>
      <c r="D46" s="186"/>
      <c r="E46" s="186"/>
      <c r="F46" s="187"/>
      <c r="G46" s="181"/>
      <c r="H46" s="181"/>
      <c r="I46" s="180"/>
      <c r="J46" s="178"/>
      <c r="K46" s="188"/>
      <c r="L46" s="218"/>
      <c r="M46" s="178"/>
    </row>
    <row r="47" spans="1:13" ht="63" customHeight="1" x14ac:dyDescent="0.25">
      <c r="A47" s="76" t="str">
        <f t="shared" si="0"/>
        <v/>
      </c>
      <c r="B47" s="77" t="str">
        <f t="shared" si="1"/>
        <v/>
      </c>
      <c r="C47" s="78" t="str">
        <f t="shared" si="2"/>
        <v/>
      </c>
      <c r="D47" s="186"/>
      <c r="E47" s="186"/>
      <c r="F47" s="187"/>
      <c r="G47" s="181"/>
      <c r="H47" s="181"/>
      <c r="I47" s="180"/>
      <c r="J47" s="178"/>
      <c r="K47" s="188"/>
      <c r="L47" s="218"/>
      <c r="M47" s="178"/>
    </row>
    <row r="48" spans="1:13" ht="63" customHeight="1" x14ac:dyDescent="0.25">
      <c r="A48" s="76" t="str">
        <f t="shared" si="0"/>
        <v/>
      </c>
      <c r="B48" s="77" t="str">
        <f t="shared" si="1"/>
        <v/>
      </c>
      <c r="C48" s="78" t="str">
        <f t="shared" si="2"/>
        <v/>
      </c>
      <c r="D48" s="186"/>
      <c r="E48" s="186"/>
      <c r="F48" s="187"/>
      <c r="G48" s="181"/>
      <c r="H48" s="181"/>
      <c r="I48" s="180"/>
      <c r="J48" s="178"/>
      <c r="K48" s="188"/>
      <c r="L48" s="218"/>
      <c r="M48" s="178"/>
    </row>
    <row r="49" spans="1:13" ht="63" customHeight="1" x14ac:dyDescent="0.25">
      <c r="A49" s="76" t="str">
        <f t="shared" si="0"/>
        <v/>
      </c>
      <c r="B49" s="77" t="str">
        <f t="shared" si="1"/>
        <v/>
      </c>
      <c r="C49" s="78" t="str">
        <f t="shared" si="2"/>
        <v/>
      </c>
      <c r="D49" s="186"/>
      <c r="E49" s="186"/>
      <c r="F49" s="187"/>
      <c r="G49" s="181"/>
      <c r="H49" s="181"/>
      <c r="I49" s="180"/>
      <c r="J49" s="178"/>
      <c r="K49" s="188"/>
      <c r="L49" s="218"/>
      <c r="M49" s="178"/>
    </row>
    <row r="50" spans="1:13" ht="63" customHeight="1" x14ac:dyDescent="0.25">
      <c r="A50" s="76" t="str">
        <f t="shared" si="0"/>
        <v/>
      </c>
      <c r="B50" s="77" t="str">
        <f t="shared" si="1"/>
        <v/>
      </c>
      <c r="C50" s="78" t="str">
        <f t="shared" si="2"/>
        <v/>
      </c>
      <c r="D50" s="186"/>
      <c r="E50" s="186"/>
      <c r="F50" s="187"/>
      <c r="G50" s="181"/>
      <c r="H50" s="181"/>
      <c r="I50" s="180"/>
      <c r="J50" s="178"/>
      <c r="K50" s="188"/>
      <c r="L50" s="218"/>
      <c r="M50" s="178"/>
    </row>
  </sheetData>
  <sheetProtection password="CC74" sheet="1" objects="1" scenarios="1" insertHyperlinks="0"/>
  <mergeCells count="4">
    <mergeCell ref="G1:G3"/>
    <mergeCell ref="H1:J1"/>
    <mergeCell ref="H2:M3"/>
    <mergeCell ref="A3:D3"/>
  </mergeCells>
  <conditionalFormatting sqref="G19:H19 J10:J50">
    <cfRule type="cellIs" dxfId="69" priority="2" operator="equal">
      <formula>0</formula>
    </cfRule>
  </conditionalFormatting>
  <conditionalFormatting sqref="E3:F3">
    <cfRule type="expression" dxfId="68" priority="1">
      <formula>$A$3="?"</formula>
    </cfRule>
  </conditionalFormatting>
  <dataValidations count="4">
    <dataValidation type="list" errorStyle="warning" allowBlank="1" showInputMessage="1" showErrorMessage="1" sqref="L5:L50" xr:uid="{00000000-0002-0000-2C00-000000000000}">
      <formula1>data_pub</formula1>
    </dataValidation>
    <dataValidation type="list" allowBlank="1" showInputMessage="1" showErrorMessage="1" sqref="F5:F50" xr:uid="{00000000-0002-0000-2C00-000001000000}">
      <formula1>Autori</formula1>
    </dataValidation>
    <dataValidation type="list" allowBlank="1" showInputMessage="1" showErrorMessage="1" sqref="E5:E50" xr:uid="{00000000-0002-0000-2C00-000002000000}">
      <formula1>csaptesze</formula1>
    </dataValidation>
    <dataValidation type="list" allowBlank="1" showInputMessage="1" showErrorMessage="1" sqref="D5:D50" xr:uid="{00000000-0002-0000-2C00-000003000000}">
      <formula1>csapteszd</formula1>
    </dataValidation>
  </dataValidations>
  <pageMargins left="0.7" right="0.7" top="0.75" bottom="0.75" header="0.3" footer="0.3"/>
  <pageSetup paperSize="9" orientation="portrait" horizontalDpi="4294967293" vertic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9FF99"/>
  </sheetPr>
  <dimension ref="A1:V50"/>
  <sheetViews>
    <sheetView topLeftCell="H1" zoomScaleNormal="100" workbookViewId="0">
      <pane ySplit="4" topLeftCell="A5" activePane="bottomLeft" state="frozen"/>
      <selection activeCell="G1" sqref="G1:K3"/>
      <selection pane="bottomLeft" activeCell="N5" sqref="N5"/>
    </sheetView>
  </sheetViews>
  <sheetFormatPr defaultRowHeight="15" x14ac:dyDescent="0.25"/>
  <cols>
    <col min="1" max="1" width="4" customWidth="1"/>
    <col min="2" max="2" width="6.85546875" customWidth="1"/>
    <col min="3" max="3" width="20.7109375" customWidth="1"/>
    <col min="4" max="4" width="17.42578125" customWidth="1"/>
    <col min="5" max="5" width="6.28515625" customWidth="1"/>
    <col min="6" max="6" width="34.42578125" customWidth="1"/>
    <col min="7" max="7" width="64.140625" customWidth="1"/>
    <col min="8" max="8" width="15.85546875" customWidth="1"/>
    <col min="9" max="9" width="50.42578125" customWidth="1"/>
    <col min="10" max="10" width="24.5703125" bestFit="1" customWidth="1"/>
    <col min="11" max="12" width="27.28515625" bestFit="1" customWidth="1"/>
    <col min="13" max="13" width="11.28515625" customWidth="1"/>
    <col min="14" max="14" width="29.140625" style="40" customWidth="1"/>
    <col min="15" max="15" width="34" customWidth="1"/>
    <col min="16" max="16" width="44.7109375" customWidth="1"/>
    <col min="17" max="17" width="13.5703125" customWidth="1"/>
    <col min="18" max="18" width="46.42578125" customWidth="1"/>
    <col min="19" max="19" width="31" customWidth="1"/>
    <col min="20" max="20" width="30.5703125" customWidth="1"/>
    <col min="21" max="21" width="10.140625" customWidth="1"/>
    <col min="22" max="22" width="30.140625" customWidth="1"/>
  </cols>
  <sheetData>
    <row r="1" spans="1:22" ht="15.75" x14ac:dyDescent="0.25">
      <c r="A1" s="102" t="str">
        <f>FisaAutoevaluare!A1</f>
        <v>Universitatea SPIRU HARET - 
Anul universitar 2021-2022</v>
      </c>
      <c r="B1" s="102"/>
      <c r="C1" s="102"/>
      <c r="D1" s="102"/>
      <c r="E1" s="102"/>
      <c r="F1" s="669" t="str">
        <f>HYPERLINK("#FisaAutoevaluare!D198","Inapoi in Fisa C")</f>
        <v>Inapoi in Fisa C</v>
      </c>
      <c r="G1" s="683" t="str">
        <f>FisaAutoevaluare!B198</f>
        <v>Citări în publicatii in conformitate cu "Standardele minimale si obligatorii pentru conferirea titlurilor didactice"</v>
      </c>
      <c r="H1" s="683"/>
      <c r="I1" s="683"/>
      <c r="K1" s="41"/>
      <c r="L1" s="41"/>
    </row>
    <row r="2" spans="1:22" ht="15.75" customHeight="1" x14ac:dyDescent="0.25">
      <c r="A2" s="102">
        <f>FisaAutoevaluare!D2</f>
        <v>0</v>
      </c>
      <c r="B2" s="102"/>
      <c r="C2" s="102"/>
      <c r="D2" s="102"/>
      <c r="E2" s="102"/>
      <c r="F2" s="670"/>
      <c r="G2" s="681" t="str">
        <f>FisaAutoevaluare!D198</f>
        <v>Citări ale publicațiilor cadrului didactic în reviste de specialitate sau în volumele conferințelor indexate ISI, în calitate de cadru didactic la Universitatea Spiru Haret.</v>
      </c>
      <c r="H2" s="681"/>
      <c r="I2" s="681"/>
      <c r="J2" s="681"/>
      <c r="K2" s="681"/>
      <c r="L2" s="681"/>
      <c r="M2" s="681"/>
      <c r="N2" s="681"/>
    </row>
    <row r="3" spans="1:22" ht="15" customHeight="1" x14ac:dyDescent="0.25">
      <c r="A3" s="676" t="str">
        <f>IF(FisaAutoevaluare!D3="","?",FisaAutoevaluare!D3)</f>
        <v>?</v>
      </c>
      <c r="B3" s="676"/>
      <c r="C3" s="676"/>
      <c r="D3" s="103"/>
      <c r="E3" s="103"/>
      <c r="F3" s="671"/>
      <c r="G3" s="682"/>
      <c r="H3" s="682"/>
      <c r="I3" s="682"/>
      <c r="J3" s="682"/>
      <c r="K3" s="682"/>
      <c r="L3" s="682"/>
      <c r="M3" s="682"/>
      <c r="N3" s="682"/>
    </row>
    <row r="4" spans="1:22" s="43" customFormat="1" ht="30" x14ac:dyDescent="0.25">
      <c r="A4" s="74" t="s">
        <v>1962</v>
      </c>
      <c r="B4" s="75" t="s">
        <v>1963</v>
      </c>
      <c r="C4" s="75" t="s">
        <v>2277</v>
      </c>
      <c r="D4" s="198" t="s">
        <v>2214</v>
      </c>
      <c r="E4" s="197" t="s">
        <v>1992</v>
      </c>
      <c r="F4" s="198" t="s">
        <v>2312</v>
      </c>
      <c r="G4" s="198" t="s">
        <v>2314</v>
      </c>
      <c r="H4" s="198" t="s">
        <v>1964</v>
      </c>
      <c r="I4" s="198" t="s">
        <v>2315</v>
      </c>
      <c r="J4" s="198" t="s">
        <v>2304</v>
      </c>
      <c r="K4" s="198" t="s">
        <v>1988</v>
      </c>
      <c r="L4" s="198" t="s">
        <v>1965</v>
      </c>
      <c r="M4" s="198" t="s">
        <v>1966</v>
      </c>
      <c r="N4" s="198" t="s">
        <v>2585</v>
      </c>
      <c r="O4" s="198" t="s">
        <v>2312</v>
      </c>
      <c r="P4" s="198" t="s">
        <v>2316</v>
      </c>
      <c r="Q4" s="198" t="s">
        <v>1964</v>
      </c>
      <c r="R4" s="198" t="s">
        <v>2315</v>
      </c>
      <c r="S4" s="198" t="s">
        <v>2304</v>
      </c>
      <c r="T4" s="198" t="s">
        <v>2306</v>
      </c>
      <c r="U4" s="198" t="s">
        <v>1966</v>
      </c>
      <c r="V4" s="198" t="s">
        <v>2585</v>
      </c>
    </row>
    <row r="5" spans="1:22" ht="63" customHeight="1" x14ac:dyDescent="0.25">
      <c r="A5" s="76" t="str">
        <f>IF(G5="","",ROW()-4)</f>
        <v/>
      </c>
      <c r="B5" s="77" t="str">
        <f>IF(G5="","","C18")</f>
        <v/>
      </c>
      <c r="C5" s="78" t="str">
        <f t="shared" ref="C5:C50" si="0">IF(AND(D5&lt;&gt;"",E5&lt;&gt;""),PROPER(A$3),"")</f>
        <v/>
      </c>
      <c r="D5" s="186"/>
      <c r="E5" s="187"/>
      <c r="F5" s="180"/>
      <c r="G5" s="180"/>
      <c r="H5" s="178"/>
      <c r="I5" s="178"/>
      <c r="J5" s="178"/>
      <c r="K5" s="179"/>
      <c r="L5" s="179"/>
      <c r="M5" s="284"/>
      <c r="N5" s="188"/>
      <c r="O5" s="178"/>
      <c r="P5" s="178"/>
      <c r="Q5" s="178"/>
      <c r="R5" s="178"/>
      <c r="S5" s="178"/>
      <c r="T5" s="178"/>
      <c r="U5" s="283"/>
      <c r="V5" s="178"/>
    </row>
    <row r="6" spans="1:22" ht="63" customHeight="1" x14ac:dyDescent="0.25">
      <c r="A6" s="76" t="str">
        <f t="shared" ref="A6:A50" si="1">IF(G6="","",ROW()-4)</f>
        <v/>
      </c>
      <c r="B6" s="77" t="str">
        <f t="shared" ref="B6:B50" si="2">IF(G6="","","C18")</f>
        <v/>
      </c>
      <c r="C6" s="78" t="str">
        <f t="shared" si="0"/>
        <v/>
      </c>
      <c r="D6" s="186"/>
      <c r="E6" s="187"/>
      <c r="F6" s="180"/>
      <c r="G6" s="180"/>
      <c r="H6" s="178"/>
      <c r="I6" s="178"/>
      <c r="J6" s="188"/>
      <c r="K6" s="178"/>
      <c r="L6" s="178"/>
      <c r="M6" s="284"/>
      <c r="N6" s="188"/>
      <c r="O6" s="178"/>
      <c r="P6" s="178"/>
      <c r="Q6" s="178"/>
      <c r="R6" s="178"/>
      <c r="S6" s="178"/>
      <c r="T6" s="178"/>
      <c r="U6" s="283"/>
      <c r="V6" s="178"/>
    </row>
    <row r="7" spans="1:22" ht="63" customHeight="1" x14ac:dyDescent="0.25">
      <c r="A7" s="76" t="str">
        <f t="shared" si="1"/>
        <v/>
      </c>
      <c r="B7" s="77" t="str">
        <f t="shared" si="2"/>
        <v/>
      </c>
      <c r="C7" s="78" t="str">
        <f t="shared" si="0"/>
        <v/>
      </c>
      <c r="D7" s="186"/>
      <c r="E7" s="187"/>
      <c r="F7" s="178"/>
      <c r="G7" s="178"/>
      <c r="H7" s="178"/>
      <c r="I7" s="178"/>
      <c r="J7" s="188"/>
      <c r="K7" s="178"/>
      <c r="L7" s="178"/>
      <c r="M7" s="284"/>
      <c r="N7" s="188"/>
      <c r="O7" s="178"/>
      <c r="P7" s="178"/>
      <c r="Q7" s="178"/>
      <c r="R7" s="178"/>
      <c r="S7" s="178"/>
      <c r="T7" s="178"/>
      <c r="U7" s="283"/>
      <c r="V7" s="178"/>
    </row>
    <row r="8" spans="1:22" ht="63" customHeight="1" x14ac:dyDescent="0.25">
      <c r="A8" s="76" t="str">
        <f t="shared" si="1"/>
        <v/>
      </c>
      <c r="B8" s="77" t="str">
        <f t="shared" si="2"/>
        <v/>
      </c>
      <c r="C8" s="78" t="str">
        <f t="shared" si="0"/>
        <v/>
      </c>
      <c r="D8" s="186"/>
      <c r="E8" s="187"/>
      <c r="F8" s="180"/>
      <c r="G8" s="180"/>
      <c r="H8" s="178"/>
      <c r="I8" s="178"/>
      <c r="J8" s="188"/>
      <c r="K8" s="178"/>
      <c r="L8" s="178"/>
      <c r="M8" s="284"/>
      <c r="N8" s="188"/>
      <c r="O8" s="178"/>
      <c r="P8" s="178"/>
      <c r="Q8" s="178"/>
      <c r="R8" s="178"/>
      <c r="S8" s="178"/>
      <c r="T8" s="178"/>
      <c r="U8" s="283"/>
      <c r="V8" s="178"/>
    </row>
    <row r="9" spans="1:22" ht="63" customHeight="1" x14ac:dyDescent="0.25">
      <c r="A9" s="76" t="str">
        <f t="shared" si="1"/>
        <v/>
      </c>
      <c r="B9" s="77" t="str">
        <f t="shared" si="2"/>
        <v/>
      </c>
      <c r="C9" s="78" t="str">
        <f t="shared" si="0"/>
        <v/>
      </c>
      <c r="D9" s="186"/>
      <c r="E9" s="187"/>
      <c r="F9" s="180"/>
      <c r="G9" s="180"/>
      <c r="H9" s="178"/>
      <c r="I9" s="178"/>
      <c r="J9" s="188"/>
      <c r="K9" s="178"/>
      <c r="L9" s="178"/>
      <c r="M9" s="284"/>
      <c r="N9" s="188"/>
      <c r="O9" s="178"/>
      <c r="P9" s="178"/>
      <c r="Q9" s="178"/>
      <c r="R9" s="178"/>
      <c r="S9" s="178"/>
      <c r="T9" s="178"/>
      <c r="U9" s="283"/>
      <c r="V9" s="178"/>
    </row>
    <row r="10" spans="1:22" ht="63" customHeight="1" x14ac:dyDescent="0.25">
      <c r="A10" s="76" t="str">
        <f t="shared" si="1"/>
        <v/>
      </c>
      <c r="B10" s="77" t="str">
        <f t="shared" si="2"/>
        <v/>
      </c>
      <c r="C10" s="78" t="str">
        <f t="shared" si="0"/>
        <v/>
      </c>
      <c r="D10" s="186"/>
      <c r="E10" s="187"/>
      <c r="F10" s="180"/>
      <c r="G10" s="180"/>
      <c r="H10" s="178"/>
      <c r="I10" s="178"/>
      <c r="J10" s="188"/>
      <c r="K10" s="178"/>
      <c r="L10" s="178"/>
      <c r="M10" s="284"/>
      <c r="N10" s="188"/>
      <c r="O10" s="178"/>
      <c r="P10" s="178"/>
      <c r="Q10" s="178"/>
      <c r="R10" s="178"/>
      <c r="S10" s="178"/>
      <c r="T10" s="178"/>
      <c r="U10" s="283"/>
      <c r="V10" s="178"/>
    </row>
    <row r="11" spans="1:22" ht="63" customHeight="1" x14ac:dyDescent="0.25">
      <c r="A11" s="76" t="str">
        <f t="shared" si="1"/>
        <v/>
      </c>
      <c r="B11" s="77" t="str">
        <f t="shared" si="2"/>
        <v/>
      </c>
      <c r="C11" s="78" t="str">
        <f t="shared" si="0"/>
        <v/>
      </c>
      <c r="D11" s="186"/>
      <c r="E11" s="187"/>
      <c r="F11" s="180"/>
      <c r="G11" s="179"/>
      <c r="H11" s="178"/>
      <c r="I11" s="178"/>
      <c r="J11" s="188"/>
      <c r="K11" s="178"/>
      <c r="L11" s="178"/>
      <c r="M11" s="284"/>
      <c r="N11" s="188"/>
      <c r="O11" s="178"/>
      <c r="P11" s="178"/>
      <c r="Q11" s="178"/>
      <c r="R11" s="178"/>
      <c r="S11" s="178"/>
      <c r="T11" s="178"/>
      <c r="U11" s="283"/>
      <c r="V11" s="178"/>
    </row>
    <row r="12" spans="1:22" ht="63" customHeight="1" x14ac:dyDescent="0.25">
      <c r="A12" s="76" t="str">
        <f t="shared" si="1"/>
        <v/>
      </c>
      <c r="B12" s="77" t="str">
        <f t="shared" si="2"/>
        <v/>
      </c>
      <c r="C12" s="78" t="str">
        <f t="shared" si="0"/>
        <v/>
      </c>
      <c r="D12" s="186"/>
      <c r="E12" s="187"/>
      <c r="F12" s="180"/>
      <c r="G12" s="180"/>
      <c r="H12" s="178"/>
      <c r="I12" s="178"/>
      <c r="J12" s="188"/>
      <c r="K12" s="178"/>
      <c r="L12" s="178"/>
      <c r="M12" s="284"/>
      <c r="N12" s="188"/>
      <c r="O12" s="178"/>
      <c r="P12" s="178"/>
      <c r="Q12" s="178"/>
      <c r="R12" s="178"/>
      <c r="S12" s="178"/>
      <c r="T12" s="178"/>
      <c r="U12" s="283"/>
      <c r="V12" s="178"/>
    </row>
    <row r="13" spans="1:22" ht="63" customHeight="1" x14ac:dyDescent="0.25">
      <c r="A13" s="76" t="str">
        <f t="shared" si="1"/>
        <v/>
      </c>
      <c r="B13" s="77" t="str">
        <f t="shared" si="2"/>
        <v/>
      </c>
      <c r="C13" s="78" t="str">
        <f t="shared" si="0"/>
        <v/>
      </c>
      <c r="D13" s="186"/>
      <c r="E13" s="187"/>
      <c r="F13" s="180"/>
      <c r="G13" s="180"/>
      <c r="H13" s="178"/>
      <c r="I13" s="178"/>
      <c r="J13" s="188"/>
      <c r="K13" s="178"/>
      <c r="L13" s="178"/>
      <c r="M13" s="284"/>
      <c r="N13" s="188"/>
      <c r="O13" s="178"/>
      <c r="P13" s="178"/>
      <c r="Q13" s="178"/>
      <c r="R13" s="178"/>
      <c r="S13" s="178"/>
      <c r="T13" s="178"/>
      <c r="U13" s="283"/>
      <c r="V13" s="178"/>
    </row>
    <row r="14" spans="1:22" ht="63" customHeight="1" x14ac:dyDescent="0.25">
      <c r="A14" s="76" t="str">
        <f t="shared" si="1"/>
        <v/>
      </c>
      <c r="B14" s="77" t="str">
        <f t="shared" si="2"/>
        <v/>
      </c>
      <c r="C14" s="78" t="str">
        <f t="shared" si="0"/>
        <v/>
      </c>
      <c r="D14" s="186"/>
      <c r="E14" s="187"/>
      <c r="F14" s="180"/>
      <c r="G14" s="180"/>
      <c r="H14" s="178"/>
      <c r="I14" s="178"/>
      <c r="J14" s="188"/>
      <c r="K14" s="178"/>
      <c r="L14" s="178"/>
      <c r="M14" s="284"/>
      <c r="N14" s="188"/>
      <c r="O14" s="178"/>
      <c r="P14" s="178"/>
      <c r="Q14" s="178"/>
      <c r="R14" s="178"/>
      <c r="S14" s="178"/>
      <c r="T14" s="178"/>
      <c r="U14" s="283"/>
      <c r="V14" s="178"/>
    </row>
    <row r="15" spans="1:22" ht="63" customHeight="1" x14ac:dyDescent="0.25">
      <c r="A15" s="76" t="str">
        <f t="shared" si="1"/>
        <v/>
      </c>
      <c r="B15" s="77" t="str">
        <f t="shared" si="2"/>
        <v/>
      </c>
      <c r="C15" s="78" t="str">
        <f t="shared" si="0"/>
        <v/>
      </c>
      <c r="D15" s="186"/>
      <c r="E15" s="187"/>
      <c r="F15" s="180"/>
      <c r="G15" s="180"/>
      <c r="H15" s="178"/>
      <c r="I15" s="178"/>
      <c r="J15" s="188"/>
      <c r="K15" s="178"/>
      <c r="L15" s="178"/>
      <c r="M15" s="284"/>
      <c r="N15" s="188"/>
      <c r="O15" s="178"/>
      <c r="P15" s="178"/>
      <c r="Q15" s="178"/>
      <c r="R15" s="178"/>
      <c r="S15" s="178"/>
      <c r="T15" s="178"/>
      <c r="U15" s="283"/>
      <c r="V15" s="178"/>
    </row>
    <row r="16" spans="1:22" ht="63" customHeight="1" x14ac:dyDescent="0.25">
      <c r="A16" s="76" t="str">
        <f t="shared" si="1"/>
        <v/>
      </c>
      <c r="B16" s="77" t="str">
        <f t="shared" si="2"/>
        <v/>
      </c>
      <c r="C16" s="78" t="str">
        <f t="shared" si="0"/>
        <v/>
      </c>
      <c r="D16" s="186"/>
      <c r="E16" s="187"/>
      <c r="F16" s="180"/>
      <c r="G16" s="180"/>
      <c r="H16" s="178"/>
      <c r="I16" s="178"/>
      <c r="J16" s="188"/>
      <c r="K16" s="178"/>
      <c r="L16" s="178"/>
      <c r="M16" s="284"/>
      <c r="N16" s="188"/>
      <c r="O16" s="178"/>
      <c r="P16" s="178"/>
      <c r="Q16" s="178"/>
      <c r="R16" s="178"/>
      <c r="S16" s="178"/>
      <c r="T16" s="178"/>
      <c r="U16" s="283"/>
      <c r="V16" s="178"/>
    </row>
    <row r="17" spans="1:22" ht="63" customHeight="1" x14ac:dyDescent="0.25">
      <c r="A17" s="76" t="str">
        <f t="shared" si="1"/>
        <v/>
      </c>
      <c r="B17" s="77" t="str">
        <f t="shared" si="2"/>
        <v/>
      </c>
      <c r="C17" s="78" t="str">
        <f t="shared" si="0"/>
        <v/>
      </c>
      <c r="D17" s="186"/>
      <c r="E17" s="187"/>
      <c r="F17" s="180"/>
      <c r="G17" s="180"/>
      <c r="H17" s="178"/>
      <c r="I17" s="178"/>
      <c r="J17" s="188"/>
      <c r="K17" s="178"/>
      <c r="L17" s="178"/>
      <c r="M17" s="284"/>
      <c r="N17" s="188"/>
      <c r="O17" s="178"/>
      <c r="P17" s="178"/>
      <c r="Q17" s="178"/>
      <c r="R17" s="178"/>
      <c r="S17" s="178"/>
      <c r="T17" s="178"/>
      <c r="U17" s="283"/>
      <c r="V17" s="178"/>
    </row>
    <row r="18" spans="1:22" ht="63" customHeight="1" x14ac:dyDescent="0.25">
      <c r="A18" s="76" t="str">
        <f t="shared" si="1"/>
        <v/>
      </c>
      <c r="B18" s="77" t="str">
        <f t="shared" si="2"/>
        <v/>
      </c>
      <c r="C18" s="78" t="str">
        <f t="shared" si="0"/>
        <v/>
      </c>
      <c r="D18" s="186"/>
      <c r="E18" s="187"/>
      <c r="F18" s="180"/>
      <c r="G18" s="180"/>
      <c r="H18" s="178"/>
      <c r="I18" s="178"/>
      <c r="J18" s="188"/>
      <c r="K18" s="178"/>
      <c r="L18" s="178"/>
      <c r="M18" s="284"/>
      <c r="N18" s="188"/>
      <c r="O18" s="191"/>
      <c r="P18" s="191"/>
      <c r="Q18" s="178"/>
      <c r="R18" s="191"/>
      <c r="S18" s="191"/>
      <c r="T18" s="191"/>
      <c r="U18" s="283"/>
      <c r="V18" s="191"/>
    </row>
    <row r="19" spans="1:22" ht="63" customHeight="1" x14ac:dyDescent="0.25">
      <c r="A19" s="76" t="str">
        <f t="shared" si="1"/>
        <v/>
      </c>
      <c r="B19" s="77" t="str">
        <f t="shared" si="2"/>
        <v/>
      </c>
      <c r="C19" s="78" t="str">
        <f t="shared" si="0"/>
        <v/>
      </c>
      <c r="D19" s="186"/>
      <c r="E19" s="187"/>
      <c r="F19" s="180"/>
      <c r="G19" s="180"/>
      <c r="H19" s="178"/>
      <c r="I19" s="178"/>
      <c r="J19" s="188"/>
      <c r="K19" s="178"/>
      <c r="L19" s="178"/>
      <c r="M19" s="284"/>
      <c r="N19" s="188"/>
      <c r="O19" s="191"/>
      <c r="P19" s="191"/>
      <c r="Q19" s="178"/>
      <c r="R19" s="191"/>
      <c r="S19" s="191"/>
      <c r="T19" s="191"/>
      <c r="U19" s="283"/>
      <c r="V19" s="191"/>
    </row>
    <row r="20" spans="1:22" ht="63" customHeight="1" x14ac:dyDescent="0.25">
      <c r="A20" s="76" t="str">
        <f t="shared" si="1"/>
        <v/>
      </c>
      <c r="B20" s="77" t="str">
        <f t="shared" si="2"/>
        <v/>
      </c>
      <c r="C20" s="78" t="str">
        <f t="shared" si="0"/>
        <v/>
      </c>
      <c r="D20" s="186"/>
      <c r="E20" s="187"/>
      <c r="F20" s="180"/>
      <c r="G20" s="180"/>
      <c r="H20" s="178"/>
      <c r="I20" s="178"/>
      <c r="J20" s="188"/>
      <c r="K20" s="178"/>
      <c r="L20" s="178"/>
      <c r="M20" s="284"/>
      <c r="N20" s="188"/>
      <c r="O20" s="191"/>
      <c r="P20" s="191"/>
      <c r="Q20" s="178"/>
      <c r="R20" s="191"/>
      <c r="S20" s="191"/>
      <c r="T20" s="191"/>
      <c r="U20" s="283"/>
      <c r="V20" s="191"/>
    </row>
    <row r="21" spans="1:22" ht="63" customHeight="1" x14ac:dyDescent="0.25">
      <c r="A21" s="76" t="str">
        <f t="shared" si="1"/>
        <v/>
      </c>
      <c r="B21" s="77" t="str">
        <f t="shared" si="2"/>
        <v/>
      </c>
      <c r="C21" s="78" t="str">
        <f t="shared" si="0"/>
        <v/>
      </c>
      <c r="D21" s="186"/>
      <c r="E21" s="187"/>
      <c r="F21" s="181"/>
      <c r="G21" s="181"/>
      <c r="H21" s="178"/>
      <c r="I21" s="178"/>
      <c r="J21" s="178"/>
      <c r="K21" s="179"/>
      <c r="L21" s="179"/>
      <c r="M21" s="284"/>
      <c r="N21" s="188"/>
      <c r="O21" s="191"/>
      <c r="P21" s="191"/>
      <c r="Q21" s="178"/>
      <c r="R21" s="191"/>
      <c r="S21" s="191"/>
      <c r="T21" s="191"/>
      <c r="U21" s="283"/>
      <c r="V21" s="191"/>
    </row>
    <row r="22" spans="1:22" ht="63" customHeight="1" x14ac:dyDescent="0.25">
      <c r="A22" s="76" t="str">
        <f t="shared" si="1"/>
        <v/>
      </c>
      <c r="B22" s="77" t="str">
        <f t="shared" si="2"/>
        <v/>
      </c>
      <c r="C22" s="78" t="str">
        <f t="shared" si="0"/>
        <v/>
      </c>
      <c r="D22" s="186"/>
      <c r="E22" s="187"/>
      <c r="F22" s="181"/>
      <c r="G22" s="181"/>
      <c r="H22" s="178"/>
      <c r="I22" s="178"/>
      <c r="J22" s="188"/>
      <c r="K22" s="178"/>
      <c r="L22" s="178"/>
      <c r="M22" s="284"/>
      <c r="N22" s="188"/>
      <c r="O22" s="191"/>
      <c r="P22" s="191"/>
      <c r="Q22" s="178"/>
      <c r="R22" s="191"/>
      <c r="S22" s="191"/>
      <c r="T22" s="191"/>
      <c r="U22" s="283"/>
      <c r="V22" s="191"/>
    </row>
    <row r="23" spans="1:22" ht="63" customHeight="1" x14ac:dyDescent="0.25">
      <c r="A23" s="76" t="str">
        <f t="shared" si="1"/>
        <v/>
      </c>
      <c r="B23" s="77" t="str">
        <f t="shared" si="2"/>
        <v/>
      </c>
      <c r="C23" s="78" t="str">
        <f t="shared" si="0"/>
        <v/>
      </c>
      <c r="D23" s="186"/>
      <c r="E23" s="187"/>
      <c r="F23" s="181"/>
      <c r="G23" s="181"/>
      <c r="H23" s="178"/>
      <c r="I23" s="178"/>
      <c r="J23" s="188"/>
      <c r="K23" s="178"/>
      <c r="L23" s="178"/>
      <c r="M23" s="284"/>
      <c r="N23" s="188"/>
      <c r="O23" s="191"/>
      <c r="P23" s="191"/>
      <c r="Q23" s="178"/>
      <c r="R23" s="191"/>
      <c r="S23" s="191"/>
      <c r="T23" s="191"/>
      <c r="U23" s="283"/>
      <c r="V23" s="191"/>
    </row>
    <row r="24" spans="1:22" ht="63" customHeight="1" x14ac:dyDescent="0.25">
      <c r="A24" s="76" t="str">
        <f t="shared" si="1"/>
        <v/>
      </c>
      <c r="B24" s="77" t="str">
        <f t="shared" si="2"/>
        <v/>
      </c>
      <c r="C24" s="78" t="str">
        <f t="shared" si="0"/>
        <v/>
      </c>
      <c r="D24" s="186"/>
      <c r="E24" s="187"/>
      <c r="F24" s="190"/>
      <c r="G24" s="181"/>
      <c r="H24" s="178"/>
      <c r="I24" s="178"/>
      <c r="J24" s="188"/>
      <c r="K24" s="178"/>
      <c r="L24" s="178"/>
      <c r="M24" s="284"/>
      <c r="N24" s="188"/>
      <c r="O24" s="191"/>
      <c r="P24" s="191"/>
      <c r="Q24" s="178"/>
      <c r="R24" s="191"/>
      <c r="S24" s="191"/>
      <c r="T24" s="191"/>
      <c r="U24" s="283"/>
      <c r="V24" s="191"/>
    </row>
    <row r="25" spans="1:22" ht="63" customHeight="1" x14ac:dyDescent="0.25">
      <c r="A25" s="76" t="str">
        <f t="shared" si="1"/>
        <v/>
      </c>
      <c r="B25" s="77" t="str">
        <f t="shared" si="2"/>
        <v/>
      </c>
      <c r="C25" s="78" t="str">
        <f t="shared" si="0"/>
        <v/>
      </c>
      <c r="D25" s="186"/>
      <c r="E25" s="187"/>
      <c r="F25" s="181"/>
      <c r="G25" s="181"/>
      <c r="H25" s="178"/>
      <c r="I25" s="178"/>
      <c r="J25" s="188"/>
      <c r="K25" s="178"/>
      <c r="L25" s="178"/>
      <c r="M25" s="284"/>
      <c r="N25" s="188"/>
      <c r="O25" s="191"/>
      <c r="P25" s="191"/>
      <c r="Q25" s="178"/>
      <c r="R25" s="191"/>
      <c r="S25" s="191"/>
      <c r="T25" s="191"/>
      <c r="U25" s="283"/>
      <c r="V25" s="191"/>
    </row>
    <row r="26" spans="1:22" ht="63" customHeight="1" x14ac:dyDescent="0.25">
      <c r="A26" s="76" t="str">
        <f t="shared" si="1"/>
        <v/>
      </c>
      <c r="B26" s="77" t="str">
        <f t="shared" si="2"/>
        <v/>
      </c>
      <c r="C26" s="78" t="str">
        <f t="shared" si="0"/>
        <v/>
      </c>
      <c r="D26" s="186"/>
      <c r="E26" s="187"/>
      <c r="F26" s="181"/>
      <c r="G26" s="181"/>
      <c r="H26" s="178"/>
      <c r="I26" s="178"/>
      <c r="J26" s="188"/>
      <c r="K26" s="178"/>
      <c r="L26" s="178"/>
      <c r="M26" s="284"/>
      <c r="N26" s="188"/>
      <c r="O26" s="191"/>
      <c r="P26" s="191"/>
      <c r="Q26" s="178"/>
      <c r="R26" s="191"/>
      <c r="S26" s="191"/>
      <c r="T26" s="191"/>
      <c r="U26" s="283"/>
      <c r="V26" s="191"/>
    </row>
    <row r="27" spans="1:22" ht="63" customHeight="1" x14ac:dyDescent="0.25">
      <c r="A27" s="76" t="str">
        <f t="shared" si="1"/>
        <v/>
      </c>
      <c r="B27" s="77" t="str">
        <f t="shared" si="2"/>
        <v/>
      </c>
      <c r="C27" s="78" t="str">
        <f t="shared" si="0"/>
        <v/>
      </c>
      <c r="D27" s="186"/>
      <c r="E27" s="187"/>
      <c r="F27" s="181"/>
      <c r="G27" s="181"/>
      <c r="H27" s="178"/>
      <c r="I27" s="178"/>
      <c r="J27" s="188"/>
      <c r="K27" s="178"/>
      <c r="L27" s="178"/>
      <c r="M27" s="284"/>
      <c r="N27" s="188"/>
      <c r="O27" s="191"/>
      <c r="P27" s="191"/>
      <c r="Q27" s="178"/>
      <c r="R27" s="191"/>
      <c r="S27" s="191"/>
      <c r="T27" s="191"/>
      <c r="U27" s="283"/>
      <c r="V27" s="191"/>
    </row>
    <row r="28" spans="1:22" ht="63" customHeight="1" x14ac:dyDescent="0.25">
      <c r="A28" s="76" t="str">
        <f t="shared" si="1"/>
        <v/>
      </c>
      <c r="B28" s="77" t="str">
        <f t="shared" si="2"/>
        <v/>
      </c>
      <c r="C28" s="78" t="str">
        <f t="shared" si="0"/>
        <v/>
      </c>
      <c r="D28" s="186"/>
      <c r="E28" s="187"/>
      <c r="F28" s="181"/>
      <c r="G28" s="181"/>
      <c r="H28" s="178"/>
      <c r="I28" s="178"/>
      <c r="J28" s="188"/>
      <c r="K28" s="178"/>
      <c r="L28" s="178"/>
      <c r="M28" s="284"/>
      <c r="N28" s="188"/>
      <c r="O28" s="191"/>
      <c r="P28" s="191"/>
      <c r="Q28" s="178"/>
      <c r="R28" s="191"/>
      <c r="S28" s="191"/>
      <c r="T28" s="191"/>
      <c r="U28" s="283"/>
      <c r="V28" s="191"/>
    </row>
    <row r="29" spans="1:22" ht="63" customHeight="1" x14ac:dyDescent="0.25">
      <c r="A29" s="76" t="str">
        <f t="shared" si="1"/>
        <v/>
      </c>
      <c r="B29" s="77" t="str">
        <f t="shared" si="2"/>
        <v/>
      </c>
      <c r="C29" s="78" t="str">
        <f t="shared" si="0"/>
        <v/>
      </c>
      <c r="D29" s="186"/>
      <c r="E29" s="187"/>
      <c r="F29" s="181"/>
      <c r="G29" s="181"/>
      <c r="H29" s="178"/>
      <c r="I29" s="178"/>
      <c r="J29" s="188"/>
      <c r="K29" s="178"/>
      <c r="L29" s="178"/>
      <c r="M29" s="284"/>
      <c r="N29" s="188"/>
      <c r="O29" s="191"/>
      <c r="P29" s="191"/>
      <c r="Q29" s="178"/>
      <c r="R29" s="191"/>
      <c r="S29" s="191"/>
      <c r="T29" s="191"/>
      <c r="U29" s="283"/>
      <c r="V29" s="191"/>
    </row>
    <row r="30" spans="1:22" ht="63" customHeight="1" x14ac:dyDescent="0.25">
      <c r="A30" s="76" t="str">
        <f t="shared" si="1"/>
        <v/>
      </c>
      <c r="B30" s="77" t="str">
        <f t="shared" si="2"/>
        <v/>
      </c>
      <c r="C30" s="78" t="str">
        <f t="shared" si="0"/>
        <v/>
      </c>
      <c r="D30" s="186"/>
      <c r="E30" s="187"/>
      <c r="F30" s="181"/>
      <c r="G30" s="181"/>
      <c r="H30" s="178"/>
      <c r="I30" s="178"/>
      <c r="J30" s="188"/>
      <c r="K30" s="178"/>
      <c r="L30" s="178"/>
      <c r="M30" s="284"/>
      <c r="N30" s="188"/>
      <c r="O30" s="191"/>
      <c r="P30" s="191"/>
      <c r="Q30" s="178"/>
      <c r="R30" s="191"/>
      <c r="S30" s="191"/>
      <c r="T30" s="191"/>
      <c r="U30" s="283"/>
      <c r="V30" s="191"/>
    </row>
    <row r="31" spans="1:22" ht="63" customHeight="1" x14ac:dyDescent="0.25">
      <c r="A31" s="76" t="str">
        <f t="shared" si="1"/>
        <v/>
      </c>
      <c r="B31" s="77" t="str">
        <f t="shared" si="2"/>
        <v/>
      </c>
      <c r="C31" s="78" t="str">
        <f t="shared" si="0"/>
        <v/>
      </c>
      <c r="D31" s="186"/>
      <c r="E31" s="187"/>
      <c r="F31" s="181"/>
      <c r="G31" s="181"/>
      <c r="H31" s="178"/>
      <c r="I31" s="178"/>
      <c r="J31" s="188"/>
      <c r="K31" s="178"/>
      <c r="L31" s="178"/>
      <c r="M31" s="284"/>
      <c r="N31" s="188"/>
      <c r="O31" s="191"/>
      <c r="P31" s="191"/>
      <c r="Q31" s="178"/>
      <c r="R31" s="191"/>
      <c r="S31" s="191"/>
      <c r="T31" s="191"/>
      <c r="U31" s="283"/>
      <c r="V31" s="191"/>
    </row>
    <row r="32" spans="1:22" ht="63" customHeight="1" x14ac:dyDescent="0.25">
      <c r="A32" s="76" t="str">
        <f t="shared" si="1"/>
        <v/>
      </c>
      <c r="B32" s="77" t="str">
        <f t="shared" si="2"/>
        <v/>
      </c>
      <c r="C32" s="78" t="str">
        <f t="shared" si="0"/>
        <v/>
      </c>
      <c r="D32" s="186"/>
      <c r="E32" s="187"/>
      <c r="F32" s="181"/>
      <c r="G32" s="181"/>
      <c r="H32" s="178"/>
      <c r="I32" s="178"/>
      <c r="J32" s="188"/>
      <c r="K32" s="178"/>
      <c r="L32" s="178"/>
      <c r="M32" s="284"/>
      <c r="N32" s="188"/>
      <c r="O32" s="191"/>
      <c r="P32" s="191"/>
      <c r="Q32" s="178"/>
      <c r="R32" s="191"/>
      <c r="S32" s="191"/>
      <c r="T32" s="191"/>
      <c r="U32" s="283"/>
      <c r="V32" s="191"/>
    </row>
    <row r="33" spans="1:22" ht="63" customHeight="1" x14ac:dyDescent="0.25">
      <c r="A33" s="76" t="str">
        <f t="shared" si="1"/>
        <v/>
      </c>
      <c r="B33" s="77" t="str">
        <f t="shared" si="2"/>
        <v/>
      </c>
      <c r="C33" s="78" t="str">
        <f t="shared" si="0"/>
        <v/>
      </c>
      <c r="D33" s="186"/>
      <c r="E33" s="187"/>
      <c r="F33" s="181"/>
      <c r="G33" s="181"/>
      <c r="H33" s="178"/>
      <c r="I33" s="178"/>
      <c r="J33" s="188"/>
      <c r="K33" s="178"/>
      <c r="L33" s="178"/>
      <c r="M33" s="284"/>
      <c r="N33" s="188"/>
      <c r="O33" s="191"/>
      <c r="P33" s="191"/>
      <c r="Q33" s="178"/>
      <c r="R33" s="191"/>
      <c r="S33" s="191"/>
      <c r="T33" s="191"/>
      <c r="U33" s="283"/>
      <c r="V33" s="191"/>
    </row>
    <row r="34" spans="1:22" ht="63" customHeight="1" x14ac:dyDescent="0.25">
      <c r="A34" s="76" t="str">
        <f t="shared" si="1"/>
        <v/>
      </c>
      <c r="B34" s="77" t="str">
        <f t="shared" si="2"/>
        <v/>
      </c>
      <c r="C34" s="78" t="str">
        <f t="shared" si="0"/>
        <v/>
      </c>
      <c r="D34" s="186"/>
      <c r="E34" s="187"/>
      <c r="F34" s="181"/>
      <c r="G34" s="181"/>
      <c r="H34" s="178"/>
      <c r="I34" s="178"/>
      <c r="J34" s="188"/>
      <c r="K34" s="178"/>
      <c r="L34" s="178"/>
      <c r="M34" s="284"/>
      <c r="N34" s="188"/>
      <c r="O34" s="191"/>
      <c r="P34" s="191"/>
      <c r="Q34" s="178"/>
      <c r="R34" s="191"/>
      <c r="S34" s="191"/>
      <c r="T34" s="191"/>
      <c r="U34" s="283"/>
      <c r="V34" s="191"/>
    </row>
    <row r="35" spans="1:22" ht="63" customHeight="1" x14ac:dyDescent="0.25">
      <c r="A35" s="76" t="str">
        <f t="shared" si="1"/>
        <v/>
      </c>
      <c r="B35" s="77" t="str">
        <f t="shared" si="2"/>
        <v/>
      </c>
      <c r="C35" s="78" t="str">
        <f t="shared" si="0"/>
        <v/>
      </c>
      <c r="D35" s="186"/>
      <c r="E35" s="187"/>
      <c r="F35" s="181"/>
      <c r="G35" s="181"/>
      <c r="H35" s="178"/>
      <c r="I35" s="178"/>
      <c r="J35" s="188"/>
      <c r="K35" s="178"/>
      <c r="L35" s="178"/>
      <c r="M35" s="284"/>
      <c r="N35" s="188"/>
      <c r="O35" s="191"/>
      <c r="P35" s="191"/>
      <c r="Q35" s="178"/>
      <c r="R35" s="191"/>
      <c r="S35" s="191"/>
      <c r="T35" s="191"/>
      <c r="U35" s="283"/>
      <c r="V35" s="191"/>
    </row>
    <row r="36" spans="1:22" ht="63" customHeight="1" x14ac:dyDescent="0.25">
      <c r="A36" s="76" t="str">
        <f t="shared" si="1"/>
        <v/>
      </c>
      <c r="B36" s="77" t="str">
        <f t="shared" si="2"/>
        <v/>
      </c>
      <c r="C36" s="78" t="str">
        <f t="shared" si="0"/>
        <v/>
      </c>
      <c r="D36" s="186"/>
      <c r="E36" s="187"/>
      <c r="F36" s="181"/>
      <c r="G36" s="181"/>
      <c r="H36" s="178"/>
      <c r="I36" s="178"/>
      <c r="J36" s="188"/>
      <c r="K36" s="178"/>
      <c r="L36" s="178"/>
      <c r="M36" s="284"/>
      <c r="N36" s="188"/>
      <c r="O36" s="191"/>
      <c r="P36" s="191"/>
      <c r="Q36" s="178"/>
      <c r="R36" s="191"/>
      <c r="S36" s="191"/>
      <c r="T36" s="191"/>
      <c r="U36" s="283"/>
      <c r="V36" s="191"/>
    </row>
    <row r="37" spans="1:22" ht="63" customHeight="1" x14ac:dyDescent="0.25">
      <c r="A37" s="76" t="str">
        <f t="shared" si="1"/>
        <v/>
      </c>
      <c r="B37" s="77" t="str">
        <f t="shared" si="2"/>
        <v/>
      </c>
      <c r="C37" s="78" t="str">
        <f t="shared" si="0"/>
        <v/>
      </c>
      <c r="D37" s="186"/>
      <c r="E37" s="187"/>
      <c r="F37" s="181"/>
      <c r="G37" s="181"/>
      <c r="H37" s="178"/>
      <c r="I37" s="178"/>
      <c r="J37" s="188"/>
      <c r="K37" s="178"/>
      <c r="L37" s="178"/>
      <c r="M37" s="284"/>
      <c r="N37" s="188"/>
      <c r="O37" s="191"/>
      <c r="P37" s="191"/>
      <c r="Q37" s="178"/>
      <c r="R37" s="191"/>
      <c r="S37" s="191"/>
      <c r="T37" s="191"/>
      <c r="U37" s="283"/>
      <c r="V37" s="191"/>
    </row>
    <row r="38" spans="1:22" ht="63" customHeight="1" x14ac:dyDescent="0.25">
      <c r="A38" s="76" t="str">
        <f t="shared" si="1"/>
        <v/>
      </c>
      <c r="B38" s="77" t="str">
        <f t="shared" si="2"/>
        <v/>
      </c>
      <c r="C38" s="78" t="str">
        <f t="shared" si="0"/>
        <v/>
      </c>
      <c r="D38" s="186"/>
      <c r="E38" s="187"/>
      <c r="F38" s="181"/>
      <c r="G38" s="181"/>
      <c r="H38" s="178"/>
      <c r="I38" s="178"/>
      <c r="J38" s="188"/>
      <c r="K38" s="178"/>
      <c r="L38" s="178"/>
      <c r="M38" s="284"/>
      <c r="N38" s="188"/>
      <c r="O38" s="191"/>
      <c r="P38" s="191"/>
      <c r="Q38" s="178"/>
      <c r="R38" s="191"/>
      <c r="S38" s="191"/>
      <c r="T38" s="191"/>
      <c r="U38" s="283"/>
      <c r="V38" s="191"/>
    </row>
    <row r="39" spans="1:22" ht="63" customHeight="1" x14ac:dyDescent="0.25">
      <c r="A39" s="76" t="str">
        <f t="shared" si="1"/>
        <v/>
      </c>
      <c r="B39" s="77" t="str">
        <f t="shared" si="2"/>
        <v/>
      </c>
      <c r="C39" s="78" t="str">
        <f t="shared" si="0"/>
        <v/>
      </c>
      <c r="D39" s="186"/>
      <c r="E39" s="187"/>
      <c r="F39" s="181"/>
      <c r="G39" s="181"/>
      <c r="H39" s="178"/>
      <c r="I39" s="178"/>
      <c r="J39" s="188"/>
      <c r="K39" s="178"/>
      <c r="L39" s="178"/>
      <c r="M39" s="284"/>
      <c r="N39" s="188"/>
      <c r="O39" s="191"/>
      <c r="P39" s="191"/>
      <c r="Q39" s="178"/>
      <c r="R39" s="191"/>
      <c r="S39" s="191"/>
      <c r="T39" s="191"/>
      <c r="U39" s="283"/>
      <c r="V39" s="191"/>
    </row>
    <row r="40" spans="1:22" ht="63" customHeight="1" x14ac:dyDescent="0.25">
      <c r="A40" s="76" t="str">
        <f t="shared" si="1"/>
        <v/>
      </c>
      <c r="B40" s="77" t="str">
        <f t="shared" si="2"/>
        <v/>
      </c>
      <c r="C40" s="78" t="str">
        <f t="shared" si="0"/>
        <v/>
      </c>
      <c r="D40" s="186"/>
      <c r="E40" s="187"/>
      <c r="F40" s="181"/>
      <c r="G40" s="181"/>
      <c r="H40" s="178"/>
      <c r="I40" s="178"/>
      <c r="J40" s="188"/>
      <c r="K40" s="178"/>
      <c r="L40" s="178"/>
      <c r="M40" s="284"/>
      <c r="N40" s="188"/>
      <c r="O40" s="191"/>
      <c r="P40" s="191"/>
      <c r="Q40" s="178"/>
      <c r="R40" s="191"/>
      <c r="S40" s="191"/>
      <c r="T40" s="191"/>
      <c r="U40" s="283"/>
      <c r="V40" s="191"/>
    </row>
    <row r="41" spans="1:22" ht="63" customHeight="1" x14ac:dyDescent="0.25">
      <c r="A41" s="76" t="str">
        <f t="shared" si="1"/>
        <v/>
      </c>
      <c r="B41" s="77" t="str">
        <f t="shared" si="2"/>
        <v/>
      </c>
      <c r="C41" s="78" t="str">
        <f t="shared" si="0"/>
        <v/>
      </c>
      <c r="D41" s="186"/>
      <c r="E41" s="187"/>
      <c r="F41" s="181"/>
      <c r="G41" s="181"/>
      <c r="H41" s="178"/>
      <c r="I41" s="178"/>
      <c r="J41" s="188"/>
      <c r="K41" s="178"/>
      <c r="L41" s="178"/>
      <c r="M41" s="284"/>
      <c r="N41" s="188"/>
      <c r="O41" s="191"/>
      <c r="P41" s="191"/>
      <c r="Q41" s="178"/>
      <c r="R41" s="191"/>
      <c r="S41" s="191"/>
      <c r="T41" s="191"/>
      <c r="U41" s="283"/>
      <c r="V41" s="191"/>
    </row>
    <row r="42" spans="1:22" ht="63" customHeight="1" x14ac:dyDescent="0.25">
      <c r="A42" s="76" t="str">
        <f t="shared" si="1"/>
        <v/>
      </c>
      <c r="B42" s="77" t="str">
        <f t="shared" si="2"/>
        <v/>
      </c>
      <c r="C42" s="78" t="str">
        <f t="shared" si="0"/>
        <v/>
      </c>
      <c r="D42" s="186"/>
      <c r="E42" s="187"/>
      <c r="F42" s="181"/>
      <c r="G42" s="181"/>
      <c r="H42" s="178"/>
      <c r="I42" s="178"/>
      <c r="J42" s="188"/>
      <c r="K42" s="178"/>
      <c r="L42" s="178"/>
      <c r="M42" s="284"/>
      <c r="N42" s="188"/>
      <c r="O42" s="191"/>
      <c r="P42" s="191"/>
      <c r="Q42" s="178"/>
      <c r="R42" s="191"/>
      <c r="S42" s="191"/>
      <c r="T42" s="191"/>
      <c r="U42" s="283"/>
      <c r="V42" s="191"/>
    </row>
    <row r="43" spans="1:22" ht="63" customHeight="1" x14ac:dyDescent="0.25">
      <c r="A43" s="76" t="str">
        <f t="shared" si="1"/>
        <v/>
      </c>
      <c r="B43" s="77" t="str">
        <f t="shared" si="2"/>
        <v/>
      </c>
      <c r="C43" s="78" t="str">
        <f t="shared" si="0"/>
        <v/>
      </c>
      <c r="D43" s="186"/>
      <c r="E43" s="187"/>
      <c r="F43" s="181"/>
      <c r="G43" s="181"/>
      <c r="H43" s="178"/>
      <c r="I43" s="178"/>
      <c r="J43" s="188"/>
      <c r="K43" s="178"/>
      <c r="L43" s="178"/>
      <c r="M43" s="284"/>
      <c r="N43" s="188"/>
      <c r="O43" s="191"/>
      <c r="P43" s="191"/>
      <c r="Q43" s="178"/>
      <c r="R43" s="191"/>
      <c r="S43" s="191"/>
      <c r="T43" s="191"/>
      <c r="U43" s="283"/>
      <c r="V43" s="191"/>
    </row>
    <row r="44" spans="1:22" ht="63" customHeight="1" x14ac:dyDescent="0.25">
      <c r="A44" s="76" t="str">
        <f t="shared" si="1"/>
        <v/>
      </c>
      <c r="B44" s="77" t="str">
        <f t="shared" si="2"/>
        <v/>
      </c>
      <c r="C44" s="78" t="str">
        <f t="shared" si="0"/>
        <v/>
      </c>
      <c r="D44" s="186"/>
      <c r="E44" s="187"/>
      <c r="F44" s="181"/>
      <c r="G44" s="181"/>
      <c r="H44" s="178"/>
      <c r="I44" s="178"/>
      <c r="J44" s="188"/>
      <c r="K44" s="178"/>
      <c r="L44" s="178"/>
      <c r="M44" s="284"/>
      <c r="N44" s="188"/>
      <c r="O44" s="191"/>
      <c r="P44" s="191"/>
      <c r="Q44" s="178"/>
      <c r="R44" s="191"/>
      <c r="S44" s="191"/>
      <c r="T44" s="191"/>
      <c r="U44" s="283"/>
      <c r="V44" s="191"/>
    </row>
    <row r="45" spans="1:22" ht="63" customHeight="1" x14ac:dyDescent="0.25">
      <c r="A45" s="76" t="str">
        <f t="shared" si="1"/>
        <v/>
      </c>
      <c r="B45" s="77" t="str">
        <f t="shared" si="2"/>
        <v/>
      </c>
      <c r="C45" s="78" t="str">
        <f t="shared" si="0"/>
        <v/>
      </c>
      <c r="D45" s="186"/>
      <c r="E45" s="187"/>
      <c r="F45" s="181"/>
      <c r="G45" s="181"/>
      <c r="H45" s="178"/>
      <c r="I45" s="178"/>
      <c r="J45" s="188"/>
      <c r="K45" s="178"/>
      <c r="L45" s="178"/>
      <c r="M45" s="284"/>
      <c r="N45" s="188"/>
      <c r="O45" s="191"/>
      <c r="P45" s="191"/>
      <c r="Q45" s="178"/>
      <c r="R45" s="191"/>
      <c r="S45" s="191"/>
      <c r="T45" s="191"/>
      <c r="U45" s="283"/>
      <c r="V45" s="191"/>
    </row>
    <row r="46" spans="1:22" ht="63" customHeight="1" x14ac:dyDescent="0.25">
      <c r="A46" s="76" t="str">
        <f t="shared" si="1"/>
        <v/>
      </c>
      <c r="B46" s="77" t="str">
        <f t="shared" si="2"/>
        <v/>
      </c>
      <c r="C46" s="78" t="str">
        <f t="shared" si="0"/>
        <v/>
      </c>
      <c r="D46" s="186"/>
      <c r="E46" s="187"/>
      <c r="F46" s="181"/>
      <c r="G46" s="181"/>
      <c r="H46" s="178"/>
      <c r="I46" s="178"/>
      <c r="J46" s="188"/>
      <c r="K46" s="178"/>
      <c r="L46" s="178"/>
      <c r="M46" s="284"/>
      <c r="N46" s="188"/>
      <c r="O46" s="191"/>
      <c r="P46" s="191"/>
      <c r="Q46" s="178"/>
      <c r="R46" s="191"/>
      <c r="S46" s="191"/>
      <c r="T46" s="191"/>
      <c r="U46" s="283"/>
      <c r="V46" s="191"/>
    </row>
    <row r="47" spans="1:22" ht="63" customHeight="1" x14ac:dyDescent="0.25">
      <c r="A47" s="76" t="str">
        <f t="shared" si="1"/>
        <v/>
      </c>
      <c r="B47" s="77" t="str">
        <f t="shared" si="2"/>
        <v/>
      </c>
      <c r="C47" s="78" t="str">
        <f t="shared" si="0"/>
        <v/>
      </c>
      <c r="D47" s="186"/>
      <c r="E47" s="187"/>
      <c r="F47" s="181"/>
      <c r="G47" s="181"/>
      <c r="H47" s="178"/>
      <c r="I47" s="178"/>
      <c r="J47" s="188"/>
      <c r="K47" s="178"/>
      <c r="L47" s="178"/>
      <c r="M47" s="284"/>
      <c r="N47" s="188"/>
      <c r="O47" s="191"/>
      <c r="P47" s="191"/>
      <c r="Q47" s="178"/>
      <c r="R47" s="191"/>
      <c r="S47" s="191"/>
      <c r="T47" s="191"/>
      <c r="U47" s="283"/>
      <c r="V47" s="191"/>
    </row>
    <row r="48" spans="1:22" ht="63" customHeight="1" x14ac:dyDescent="0.25">
      <c r="A48" s="76" t="str">
        <f t="shared" si="1"/>
        <v/>
      </c>
      <c r="B48" s="77" t="str">
        <f t="shared" si="2"/>
        <v/>
      </c>
      <c r="C48" s="78" t="str">
        <f t="shared" si="0"/>
        <v/>
      </c>
      <c r="D48" s="186"/>
      <c r="E48" s="187"/>
      <c r="F48" s="181"/>
      <c r="G48" s="181"/>
      <c r="H48" s="178"/>
      <c r="I48" s="178"/>
      <c r="J48" s="188"/>
      <c r="K48" s="178"/>
      <c r="L48" s="178"/>
      <c r="M48" s="284"/>
      <c r="N48" s="188"/>
      <c r="O48" s="191"/>
      <c r="P48" s="191"/>
      <c r="Q48" s="178"/>
      <c r="R48" s="191"/>
      <c r="S48" s="191"/>
      <c r="T48" s="191"/>
      <c r="U48" s="283"/>
      <c r="V48" s="191"/>
    </row>
    <row r="49" spans="1:22" ht="63" customHeight="1" x14ac:dyDescent="0.25">
      <c r="A49" s="76" t="str">
        <f t="shared" si="1"/>
        <v/>
      </c>
      <c r="B49" s="77" t="str">
        <f t="shared" si="2"/>
        <v/>
      </c>
      <c r="C49" s="78" t="str">
        <f t="shared" si="0"/>
        <v/>
      </c>
      <c r="D49" s="186"/>
      <c r="E49" s="187"/>
      <c r="F49" s="181"/>
      <c r="G49" s="181"/>
      <c r="H49" s="178"/>
      <c r="I49" s="178"/>
      <c r="J49" s="188"/>
      <c r="K49" s="178"/>
      <c r="L49" s="178"/>
      <c r="M49" s="284"/>
      <c r="N49" s="188"/>
      <c r="O49" s="191"/>
      <c r="P49" s="191"/>
      <c r="Q49" s="178"/>
      <c r="R49" s="191"/>
      <c r="S49" s="191"/>
      <c r="T49" s="191"/>
      <c r="U49" s="283"/>
      <c r="V49" s="191"/>
    </row>
    <row r="50" spans="1:22" ht="63" customHeight="1" x14ac:dyDescent="0.25">
      <c r="A50" s="76" t="str">
        <f t="shared" si="1"/>
        <v/>
      </c>
      <c r="B50" s="77" t="str">
        <f t="shared" si="2"/>
        <v/>
      </c>
      <c r="C50" s="78" t="str">
        <f t="shared" si="0"/>
        <v/>
      </c>
      <c r="D50" s="186"/>
      <c r="E50" s="187"/>
      <c r="F50" s="181"/>
      <c r="G50" s="181"/>
      <c r="H50" s="178"/>
      <c r="I50" s="178"/>
      <c r="J50" s="188"/>
      <c r="K50" s="178"/>
      <c r="L50" s="178"/>
      <c r="M50" s="284"/>
      <c r="N50" s="188"/>
      <c r="O50" s="191"/>
      <c r="P50" s="191"/>
      <c r="Q50" s="178"/>
      <c r="R50" s="191"/>
      <c r="S50" s="191"/>
      <c r="T50" s="191"/>
      <c r="U50" s="283"/>
      <c r="V50" s="191"/>
    </row>
  </sheetData>
  <sheetProtection password="CC74" sheet="1" objects="1" scenarios="1" insertHyperlinks="0"/>
  <mergeCells count="4">
    <mergeCell ref="F1:F3"/>
    <mergeCell ref="G1:I1"/>
    <mergeCell ref="A3:C3"/>
    <mergeCell ref="G2:N3"/>
  </mergeCells>
  <conditionalFormatting sqref="F19:G19 I10:I50">
    <cfRule type="cellIs" dxfId="67" priority="2" operator="equal">
      <formula>0</formula>
    </cfRule>
  </conditionalFormatting>
  <conditionalFormatting sqref="D3:E3">
    <cfRule type="expression" dxfId="66" priority="1">
      <formula>$A$3="?"</formula>
    </cfRule>
  </conditionalFormatting>
  <dataValidations count="5">
    <dataValidation type="whole" errorStyle="warning" allowBlank="1" showInputMessage="1" showErrorMessage="1" sqref="U5:U50" xr:uid="{00000000-0002-0000-2D00-000000000000}">
      <formula1>1900</formula1>
      <formula2>2050</formula2>
    </dataValidation>
    <dataValidation type="whole" allowBlank="1" showInputMessage="1" showErrorMessage="1" sqref="M5:M50" xr:uid="{00000000-0002-0000-2D00-000001000000}">
      <formula1>1900</formula1>
      <formula2>2050</formula2>
    </dataValidation>
    <dataValidation type="list" allowBlank="1" showInputMessage="1" showErrorMessage="1" sqref="E5:E50" xr:uid="{00000000-0002-0000-2D00-000002000000}">
      <formula1>Autori</formula1>
    </dataValidation>
    <dataValidation type="list" allowBlank="1" showInputMessage="1" showErrorMessage="1" sqref="D5:D50" xr:uid="{00000000-0002-0000-2D00-000003000000}">
      <formula1>coptsze</formula1>
    </dataValidation>
    <dataValidation type="list" errorStyle="warning" allowBlank="1" showInputMessage="1" showErrorMessage="1" sqref="H5:H50 Q5:Q50" xr:uid="{00000000-0002-0000-2D00-000004000000}">
      <formula1>coptszd</formula1>
    </dataValidation>
  </dataValidations>
  <pageMargins left="0.7" right="0.7" top="0.75" bottom="0.75" header="0.3" footer="0.3"/>
  <pageSetup paperSize="9" orientation="portrait"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9FF99"/>
  </sheetPr>
  <dimension ref="A1:V50"/>
  <sheetViews>
    <sheetView zoomScale="85" zoomScaleNormal="85" workbookViewId="0">
      <pane ySplit="4" topLeftCell="A5" activePane="bottomLeft" state="frozen"/>
      <selection activeCell="G1" sqref="G1:K3"/>
      <selection pane="bottomLeft" activeCell="A5" sqref="A5"/>
    </sheetView>
  </sheetViews>
  <sheetFormatPr defaultRowHeight="15" x14ac:dyDescent="0.25"/>
  <cols>
    <col min="1" max="1" width="4" customWidth="1"/>
    <col min="2" max="2" width="6.85546875" customWidth="1"/>
    <col min="3" max="3" width="20.28515625" customWidth="1"/>
    <col min="4" max="4" width="18.42578125" customWidth="1"/>
    <col min="5" max="5" width="6.42578125" customWidth="1"/>
    <col min="6" max="6" width="36.28515625" customWidth="1"/>
    <col min="7" max="7" width="64.140625" customWidth="1"/>
    <col min="8" max="8" width="15.140625" customWidth="1"/>
    <col min="9" max="9" width="50.42578125" customWidth="1"/>
    <col min="10" max="10" width="32.140625" customWidth="1"/>
    <col min="11" max="12" width="27.28515625" bestFit="1" customWidth="1"/>
    <col min="13" max="13" width="10" customWidth="1"/>
    <col min="14" max="14" width="31.28515625" style="40" customWidth="1"/>
    <col min="15" max="15" width="34.140625" customWidth="1"/>
    <col min="16" max="16" width="48.85546875" customWidth="1"/>
    <col min="17" max="17" width="13.42578125" customWidth="1"/>
    <col min="18" max="18" width="37.7109375" customWidth="1"/>
    <col min="19" max="19" width="21.28515625" customWidth="1"/>
    <col min="20" max="20" width="28.140625" customWidth="1"/>
    <col min="21" max="21" width="10.5703125" customWidth="1"/>
    <col min="22" max="22" width="30.42578125" customWidth="1"/>
  </cols>
  <sheetData>
    <row r="1" spans="1:22" ht="15.75" x14ac:dyDescent="0.25">
      <c r="A1" s="102" t="str">
        <f>FisaAutoevaluare!A1</f>
        <v>Universitatea SPIRU HARET - 
Anul universitar 2021-2022</v>
      </c>
      <c r="B1" s="102"/>
      <c r="C1" s="102"/>
      <c r="D1" s="102"/>
      <c r="E1" s="102"/>
      <c r="F1" s="669" t="str">
        <f>HYPERLINK("#FisaAutoevaluare!D202","Inapoi in Fisa C")</f>
        <v>Inapoi in Fisa C</v>
      </c>
      <c r="G1" s="683" t="str">
        <f>FisaAutoevaluare!B198</f>
        <v>Citări în publicatii in conformitate cu "Standardele minimale si obligatorii pentru conferirea titlurilor didactice"</v>
      </c>
      <c r="H1" s="683"/>
      <c r="I1" s="683"/>
      <c r="K1" s="41"/>
      <c r="L1" s="41"/>
    </row>
    <row r="2" spans="1:22" ht="15.75" customHeight="1" x14ac:dyDescent="0.25">
      <c r="A2" s="102">
        <f>FisaAutoevaluare!D2</f>
        <v>0</v>
      </c>
      <c r="B2" s="102"/>
      <c r="C2" s="102"/>
      <c r="D2" s="102"/>
      <c r="E2" s="102"/>
      <c r="F2" s="670"/>
      <c r="G2" s="681" t="str">
        <f>FisaAutoevaluare!D202</f>
        <v>Citări ale publicațiilor cadrului didactic în reviste de specialitate sau în volumele conferințelor indexate BDI recunoscute în domeniul postului, în calitate de cadru didactic la Universitatea Spiru Haret.</v>
      </c>
      <c r="H2" s="681"/>
      <c r="I2" s="681"/>
      <c r="J2" s="681"/>
      <c r="K2" s="681"/>
      <c r="L2" s="681"/>
      <c r="M2" s="681"/>
      <c r="N2" s="681"/>
    </row>
    <row r="3" spans="1:22" ht="15" customHeight="1" x14ac:dyDescent="0.25">
      <c r="A3" s="676" t="str">
        <f>IF(FisaAutoevaluare!D3="","?",FisaAutoevaluare!D3)</f>
        <v>?</v>
      </c>
      <c r="B3" s="676"/>
      <c r="C3" s="676"/>
      <c r="D3" s="103"/>
      <c r="E3" s="103"/>
      <c r="F3" s="671"/>
      <c r="G3" s="682"/>
      <c r="H3" s="682"/>
      <c r="I3" s="682"/>
      <c r="J3" s="682"/>
      <c r="K3" s="682"/>
      <c r="L3" s="682"/>
      <c r="M3" s="682"/>
      <c r="N3" s="682"/>
    </row>
    <row r="4" spans="1:22" s="43" customFormat="1" ht="30" x14ac:dyDescent="0.25">
      <c r="A4" s="74" t="s">
        <v>1962</v>
      </c>
      <c r="B4" s="75" t="s">
        <v>1963</v>
      </c>
      <c r="C4" s="75" t="s">
        <v>2277</v>
      </c>
      <c r="D4" s="198" t="s">
        <v>2214</v>
      </c>
      <c r="E4" s="197" t="s">
        <v>1992</v>
      </c>
      <c r="F4" s="198" t="s">
        <v>2312</v>
      </c>
      <c r="G4" s="198" t="s">
        <v>2314</v>
      </c>
      <c r="H4" s="198" t="s">
        <v>1964</v>
      </c>
      <c r="I4" s="198" t="s">
        <v>2315</v>
      </c>
      <c r="J4" s="198" t="s">
        <v>2304</v>
      </c>
      <c r="K4" s="198" t="s">
        <v>1988</v>
      </c>
      <c r="L4" s="198" t="s">
        <v>1965</v>
      </c>
      <c r="M4" s="198" t="s">
        <v>1966</v>
      </c>
      <c r="N4" s="198" t="s">
        <v>2585</v>
      </c>
      <c r="O4" s="198" t="s">
        <v>2312</v>
      </c>
      <c r="P4" s="198" t="s">
        <v>2316</v>
      </c>
      <c r="Q4" s="198" t="s">
        <v>1964</v>
      </c>
      <c r="R4" s="198" t="s">
        <v>2315</v>
      </c>
      <c r="S4" s="198" t="s">
        <v>2304</v>
      </c>
      <c r="T4" s="198" t="s">
        <v>2306</v>
      </c>
      <c r="U4" s="198" t="s">
        <v>1966</v>
      </c>
      <c r="V4" s="198" t="s">
        <v>2585</v>
      </c>
    </row>
    <row r="5" spans="1:22" ht="63" customHeight="1" x14ac:dyDescent="0.25">
      <c r="A5" s="76" t="str">
        <f>IF(G5="","",ROW()-4)</f>
        <v/>
      </c>
      <c r="B5" s="77" t="str">
        <f>IF(G5="","","C19")</f>
        <v/>
      </c>
      <c r="C5" s="78" t="str">
        <f>IF(AND(D5&lt;&gt;"",E5&lt;&gt;""),PROPER(A$3),"")</f>
        <v/>
      </c>
      <c r="D5" s="186"/>
      <c r="E5" s="187"/>
      <c r="F5" s="180"/>
      <c r="G5" s="180"/>
      <c r="H5" s="178"/>
      <c r="I5" s="178"/>
      <c r="J5" s="178"/>
      <c r="K5" s="179"/>
      <c r="L5" s="179"/>
      <c r="M5" s="284"/>
      <c r="N5" s="188"/>
      <c r="O5" s="191"/>
      <c r="P5" s="178"/>
      <c r="Q5" s="178"/>
      <c r="R5" s="178"/>
      <c r="S5" s="178"/>
      <c r="T5" s="178"/>
      <c r="U5" s="283"/>
      <c r="V5" s="178"/>
    </row>
    <row r="6" spans="1:22" ht="63" customHeight="1" x14ac:dyDescent="0.25">
      <c r="A6" s="76" t="str">
        <f t="shared" ref="A6:A50" si="0">IF(G6="","",ROW()-4)</f>
        <v/>
      </c>
      <c r="B6" s="77" t="str">
        <f t="shared" ref="B6:B50" si="1">IF(G6="","","C19")</f>
        <v/>
      </c>
      <c r="C6" s="78" t="str">
        <f t="shared" ref="C6:C50" si="2">IF(AND(D6&lt;&gt;"",E6&lt;&gt;""),PROPER(A$3),"")</f>
        <v/>
      </c>
      <c r="D6" s="186"/>
      <c r="E6" s="187"/>
      <c r="F6" s="178"/>
      <c r="G6" s="178"/>
      <c r="H6" s="178"/>
      <c r="I6" s="178"/>
      <c r="J6" s="188"/>
      <c r="K6" s="178"/>
      <c r="L6" s="178"/>
      <c r="M6" s="284"/>
      <c r="N6" s="188"/>
      <c r="O6" s="191"/>
      <c r="P6" s="178"/>
      <c r="Q6" s="178"/>
      <c r="R6" s="178"/>
      <c r="S6" s="178"/>
      <c r="T6" s="178"/>
      <c r="U6" s="283"/>
      <c r="V6" s="178"/>
    </row>
    <row r="7" spans="1:22" ht="63" customHeight="1" x14ac:dyDescent="0.25">
      <c r="A7" s="76" t="str">
        <f t="shared" si="0"/>
        <v/>
      </c>
      <c r="B7" s="77" t="str">
        <f t="shared" si="1"/>
        <v/>
      </c>
      <c r="C7" s="78" t="str">
        <f t="shared" si="2"/>
        <v/>
      </c>
      <c r="D7" s="186"/>
      <c r="E7" s="187"/>
      <c r="F7" s="180"/>
      <c r="G7" s="180"/>
      <c r="H7" s="178"/>
      <c r="I7" s="178"/>
      <c r="J7" s="188"/>
      <c r="K7" s="178"/>
      <c r="L7" s="178"/>
      <c r="M7" s="284"/>
      <c r="N7" s="188"/>
      <c r="O7" s="191"/>
      <c r="P7" s="178"/>
      <c r="Q7" s="178"/>
      <c r="R7" s="178"/>
      <c r="S7" s="178"/>
      <c r="T7" s="178"/>
      <c r="U7" s="283"/>
      <c r="V7" s="178"/>
    </row>
    <row r="8" spans="1:22" ht="63" customHeight="1" x14ac:dyDescent="0.25">
      <c r="A8" s="76" t="str">
        <f t="shared" si="0"/>
        <v/>
      </c>
      <c r="B8" s="77" t="str">
        <f t="shared" si="1"/>
        <v/>
      </c>
      <c r="C8" s="78" t="str">
        <f t="shared" si="2"/>
        <v/>
      </c>
      <c r="D8" s="186"/>
      <c r="E8" s="187"/>
      <c r="F8" s="180"/>
      <c r="G8" s="180"/>
      <c r="H8" s="178"/>
      <c r="I8" s="178"/>
      <c r="J8" s="188"/>
      <c r="K8" s="178"/>
      <c r="L8" s="178"/>
      <c r="M8" s="284"/>
      <c r="N8" s="188"/>
      <c r="O8" s="191"/>
      <c r="P8" s="178"/>
      <c r="Q8" s="178"/>
      <c r="R8" s="178"/>
      <c r="S8" s="178"/>
      <c r="T8" s="178"/>
      <c r="U8" s="283"/>
      <c r="V8" s="178"/>
    </row>
    <row r="9" spans="1:22" ht="63" customHeight="1" x14ac:dyDescent="0.25">
      <c r="A9" s="76" t="str">
        <f t="shared" si="0"/>
        <v/>
      </c>
      <c r="B9" s="77" t="str">
        <f t="shared" si="1"/>
        <v/>
      </c>
      <c r="C9" s="78" t="str">
        <f t="shared" si="2"/>
        <v/>
      </c>
      <c r="D9" s="186"/>
      <c r="E9" s="187"/>
      <c r="F9" s="180"/>
      <c r="G9" s="180"/>
      <c r="H9" s="178"/>
      <c r="I9" s="178"/>
      <c r="J9" s="188"/>
      <c r="K9" s="178"/>
      <c r="L9" s="178"/>
      <c r="M9" s="284"/>
      <c r="N9" s="188"/>
      <c r="O9" s="191"/>
      <c r="P9" s="178"/>
      <c r="Q9" s="178"/>
      <c r="R9" s="178"/>
      <c r="S9" s="178"/>
      <c r="T9" s="178"/>
      <c r="U9" s="283"/>
      <c r="V9" s="178"/>
    </row>
    <row r="10" spans="1:22" ht="63" customHeight="1" x14ac:dyDescent="0.25">
      <c r="A10" s="76" t="str">
        <f t="shared" si="0"/>
        <v/>
      </c>
      <c r="B10" s="77" t="str">
        <f t="shared" si="1"/>
        <v/>
      </c>
      <c r="C10" s="78" t="str">
        <f t="shared" si="2"/>
        <v/>
      </c>
      <c r="D10" s="186"/>
      <c r="E10" s="187"/>
      <c r="F10" s="180"/>
      <c r="G10" s="180"/>
      <c r="H10" s="178"/>
      <c r="I10" s="178"/>
      <c r="J10" s="188"/>
      <c r="K10" s="178"/>
      <c r="L10" s="178"/>
      <c r="M10" s="284"/>
      <c r="N10" s="188"/>
      <c r="O10" s="178"/>
      <c r="P10" s="178"/>
      <c r="Q10" s="178"/>
      <c r="R10" s="178"/>
      <c r="S10" s="178"/>
      <c r="T10" s="178"/>
      <c r="U10" s="283"/>
      <c r="V10" s="178"/>
    </row>
    <row r="11" spans="1:22" ht="63" customHeight="1" x14ac:dyDescent="0.25">
      <c r="A11" s="76" t="str">
        <f t="shared" si="0"/>
        <v/>
      </c>
      <c r="B11" s="77" t="str">
        <f t="shared" si="1"/>
        <v/>
      </c>
      <c r="C11" s="78" t="str">
        <f t="shared" si="2"/>
        <v/>
      </c>
      <c r="D11" s="186"/>
      <c r="E11" s="187"/>
      <c r="F11" s="180"/>
      <c r="G11" s="179"/>
      <c r="H11" s="178"/>
      <c r="I11" s="178"/>
      <c r="J11" s="188"/>
      <c r="K11" s="178"/>
      <c r="L11" s="178"/>
      <c r="M11" s="284"/>
      <c r="N11" s="188"/>
      <c r="O11" s="191"/>
      <c r="P11" s="178"/>
      <c r="Q11" s="178"/>
      <c r="R11" s="178"/>
      <c r="S11" s="178"/>
      <c r="T11" s="178"/>
      <c r="U11" s="283"/>
      <c r="V11" s="178"/>
    </row>
    <row r="12" spans="1:22" ht="63" customHeight="1" x14ac:dyDescent="0.25">
      <c r="A12" s="76" t="str">
        <f t="shared" si="0"/>
        <v/>
      </c>
      <c r="B12" s="77" t="str">
        <f t="shared" si="1"/>
        <v/>
      </c>
      <c r="C12" s="78" t="str">
        <f t="shared" si="2"/>
        <v/>
      </c>
      <c r="D12" s="186"/>
      <c r="E12" s="187"/>
      <c r="F12" s="180"/>
      <c r="G12" s="180"/>
      <c r="H12" s="178"/>
      <c r="I12" s="178"/>
      <c r="J12" s="188"/>
      <c r="K12" s="178"/>
      <c r="L12" s="178"/>
      <c r="M12" s="284"/>
      <c r="N12" s="188"/>
      <c r="O12" s="191"/>
      <c r="P12" s="178"/>
      <c r="Q12" s="178"/>
      <c r="R12" s="178"/>
      <c r="S12" s="178"/>
      <c r="T12" s="178"/>
      <c r="U12" s="283"/>
      <c r="V12" s="178"/>
    </row>
    <row r="13" spans="1:22" ht="63" customHeight="1" x14ac:dyDescent="0.25">
      <c r="A13" s="76" t="str">
        <f t="shared" si="0"/>
        <v/>
      </c>
      <c r="B13" s="77" t="str">
        <f t="shared" si="1"/>
        <v/>
      </c>
      <c r="C13" s="78" t="str">
        <f t="shared" si="2"/>
        <v/>
      </c>
      <c r="D13" s="186"/>
      <c r="E13" s="187"/>
      <c r="F13" s="180"/>
      <c r="G13" s="180"/>
      <c r="H13" s="178"/>
      <c r="I13" s="178"/>
      <c r="J13" s="188"/>
      <c r="K13" s="178"/>
      <c r="L13" s="178"/>
      <c r="M13" s="284"/>
      <c r="N13" s="188"/>
      <c r="O13" s="178"/>
      <c r="P13" s="178"/>
      <c r="Q13" s="178"/>
      <c r="R13" s="178"/>
      <c r="S13" s="178"/>
      <c r="T13" s="178"/>
      <c r="U13" s="283"/>
      <c r="V13" s="178"/>
    </row>
    <row r="14" spans="1:22" ht="63" customHeight="1" x14ac:dyDescent="0.25">
      <c r="A14" s="76" t="str">
        <f t="shared" si="0"/>
        <v/>
      </c>
      <c r="B14" s="77" t="str">
        <f t="shared" si="1"/>
        <v/>
      </c>
      <c r="C14" s="78" t="str">
        <f t="shared" si="2"/>
        <v/>
      </c>
      <c r="D14" s="186"/>
      <c r="E14" s="187"/>
      <c r="F14" s="180"/>
      <c r="G14" s="180"/>
      <c r="H14" s="178"/>
      <c r="I14" s="178"/>
      <c r="J14" s="188"/>
      <c r="K14" s="178"/>
      <c r="L14" s="178"/>
      <c r="M14" s="284"/>
      <c r="N14" s="188"/>
      <c r="O14" s="191"/>
      <c r="P14" s="178"/>
      <c r="Q14" s="178"/>
      <c r="R14" s="178"/>
      <c r="S14" s="178"/>
      <c r="T14" s="178"/>
      <c r="U14" s="283"/>
      <c r="V14" s="178"/>
    </row>
    <row r="15" spans="1:22" ht="63" customHeight="1" x14ac:dyDescent="0.25">
      <c r="A15" s="76" t="str">
        <f t="shared" si="0"/>
        <v/>
      </c>
      <c r="B15" s="77" t="str">
        <f t="shared" si="1"/>
        <v/>
      </c>
      <c r="C15" s="78" t="str">
        <f t="shared" si="2"/>
        <v/>
      </c>
      <c r="D15" s="186"/>
      <c r="E15" s="187"/>
      <c r="F15" s="180"/>
      <c r="G15" s="180"/>
      <c r="H15" s="178"/>
      <c r="I15" s="178"/>
      <c r="J15" s="188"/>
      <c r="K15" s="178"/>
      <c r="L15" s="178"/>
      <c r="M15" s="284"/>
      <c r="N15" s="188"/>
      <c r="O15" s="178"/>
      <c r="P15" s="178"/>
      <c r="Q15" s="178"/>
      <c r="R15" s="178"/>
      <c r="S15" s="178"/>
      <c r="T15" s="178"/>
      <c r="U15" s="283"/>
      <c r="V15" s="178"/>
    </row>
    <row r="16" spans="1:22" ht="63" customHeight="1" x14ac:dyDescent="0.25">
      <c r="A16" s="76" t="str">
        <f t="shared" si="0"/>
        <v/>
      </c>
      <c r="B16" s="77" t="str">
        <f t="shared" si="1"/>
        <v/>
      </c>
      <c r="C16" s="78" t="str">
        <f t="shared" si="2"/>
        <v/>
      </c>
      <c r="D16" s="186"/>
      <c r="E16" s="187"/>
      <c r="F16" s="180"/>
      <c r="G16" s="180"/>
      <c r="H16" s="178"/>
      <c r="I16" s="178"/>
      <c r="J16" s="188"/>
      <c r="K16" s="178"/>
      <c r="L16" s="178"/>
      <c r="M16" s="284"/>
      <c r="N16" s="188"/>
      <c r="O16" s="191"/>
      <c r="P16" s="178"/>
      <c r="Q16" s="178"/>
      <c r="R16" s="178"/>
      <c r="S16" s="178"/>
      <c r="T16" s="178"/>
      <c r="U16" s="283"/>
      <c r="V16" s="178"/>
    </row>
    <row r="17" spans="1:22" ht="63" customHeight="1" x14ac:dyDescent="0.25">
      <c r="A17" s="76" t="str">
        <f t="shared" si="0"/>
        <v/>
      </c>
      <c r="B17" s="77" t="str">
        <f t="shared" si="1"/>
        <v/>
      </c>
      <c r="C17" s="78" t="str">
        <f t="shared" si="2"/>
        <v/>
      </c>
      <c r="D17" s="186"/>
      <c r="E17" s="187"/>
      <c r="F17" s="180"/>
      <c r="G17" s="180"/>
      <c r="H17" s="178"/>
      <c r="I17" s="178"/>
      <c r="J17" s="188"/>
      <c r="K17" s="178"/>
      <c r="L17" s="178"/>
      <c r="M17" s="284"/>
      <c r="N17" s="188"/>
      <c r="O17" s="178"/>
      <c r="P17" s="178"/>
      <c r="Q17" s="178"/>
      <c r="R17" s="178"/>
      <c r="S17" s="178"/>
      <c r="T17" s="178"/>
      <c r="U17" s="283"/>
      <c r="V17" s="178"/>
    </row>
    <row r="18" spans="1:22" ht="63" customHeight="1" x14ac:dyDescent="0.25">
      <c r="A18" s="76" t="str">
        <f t="shared" si="0"/>
        <v/>
      </c>
      <c r="B18" s="77" t="str">
        <f t="shared" si="1"/>
        <v/>
      </c>
      <c r="C18" s="78" t="str">
        <f t="shared" si="2"/>
        <v/>
      </c>
      <c r="D18" s="186"/>
      <c r="E18" s="187"/>
      <c r="F18" s="180"/>
      <c r="G18" s="180"/>
      <c r="H18" s="178"/>
      <c r="I18" s="178"/>
      <c r="J18" s="188"/>
      <c r="K18" s="178"/>
      <c r="L18" s="178"/>
      <c r="M18" s="284"/>
      <c r="N18" s="188"/>
      <c r="O18" s="191"/>
      <c r="P18" s="191"/>
      <c r="Q18" s="178"/>
      <c r="R18" s="191"/>
      <c r="S18" s="191"/>
      <c r="T18" s="191"/>
      <c r="U18" s="283"/>
      <c r="V18" s="191"/>
    </row>
    <row r="19" spans="1:22" ht="63" customHeight="1" x14ac:dyDescent="0.25">
      <c r="A19" s="76" t="str">
        <f t="shared" si="0"/>
        <v/>
      </c>
      <c r="B19" s="77" t="str">
        <f t="shared" si="1"/>
        <v/>
      </c>
      <c r="C19" s="78" t="str">
        <f t="shared" si="2"/>
        <v/>
      </c>
      <c r="D19" s="186"/>
      <c r="E19" s="187"/>
      <c r="F19" s="180"/>
      <c r="G19" s="180"/>
      <c r="H19" s="178"/>
      <c r="I19" s="178"/>
      <c r="J19" s="188"/>
      <c r="K19" s="178"/>
      <c r="L19" s="178"/>
      <c r="M19" s="284"/>
      <c r="N19" s="188"/>
      <c r="O19" s="191"/>
      <c r="P19" s="191"/>
      <c r="Q19" s="178"/>
      <c r="R19" s="191"/>
      <c r="S19" s="191"/>
      <c r="T19" s="191"/>
      <c r="U19" s="283"/>
      <c r="V19" s="191"/>
    </row>
    <row r="20" spans="1:22" ht="63" customHeight="1" x14ac:dyDescent="0.25">
      <c r="A20" s="76" t="str">
        <f t="shared" si="0"/>
        <v/>
      </c>
      <c r="B20" s="77" t="str">
        <f t="shared" si="1"/>
        <v/>
      </c>
      <c r="C20" s="78" t="str">
        <f t="shared" si="2"/>
        <v/>
      </c>
      <c r="D20" s="186"/>
      <c r="E20" s="187"/>
      <c r="F20" s="180"/>
      <c r="G20" s="180"/>
      <c r="H20" s="178"/>
      <c r="I20" s="178"/>
      <c r="J20" s="188"/>
      <c r="K20" s="178"/>
      <c r="L20" s="178"/>
      <c r="M20" s="284"/>
      <c r="N20" s="188"/>
      <c r="O20" s="191"/>
      <c r="P20" s="191"/>
      <c r="Q20" s="178"/>
      <c r="R20" s="191"/>
      <c r="S20" s="191"/>
      <c r="T20" s="191"/>
      <c r="U20" s="283"/>
      <c r="V20" s="191"/>
    </row>
    <row r="21" spans="1:22" ht="63" customHeight="1" x14ac:dyDescent="0.25">
      <c r="A21" s="76" t="str">
        <f t="shared" si="0"/>
        <v/>
      </c>
      <c r="B21" s="77" t="str">
        <f t="shared" si="1"/>
        <v/>
      </c>
      <c r="C21" s="78" t="str">
        <f t="shared" si="2"/>
        <v/>
      </c>
      <c r="D21" s="186"/>
      <c r="E21" s="187"/>
      <c r="F21" s="181"/>
      <c r="G21" s="181"/>
      <c r="H21" s="178"/>
      <c r="I21" s="178"/>
      <c r="J21" s="178"/>
      <c r="K21" s="179"/>
      <c r="L21" s="179"/>
      <c r="M21" s="284"/>
      <c r="N21" s="188"/>
      <c r="O21" s="191"/>
      <c r="P21" s="191"/>
      <c r="Q21" s="178"/>
      <c r="R21" s="191"/>
      <c r="S21" s="191"/>
      <c r="T21" s="191"/>
      <c r="U21" s="283"/>
      <c r="V21" s="191"/>
    </row>
    <row r="22" spans="1:22" ht="63" customHeight="1" x14ac:dyDescent="0.25">
      <c r="A22" s="76" t="str">
        <f t="shared" si="0"/>
        <v/>
      </c>
      <c r="B22" s="77" t="str">
        <f t="shared" si="1"/>
        <v/>
      </c>
      <c r="C22" s="78" t="str">
        <f t="shared" si="2"/>
        <v/>
      </c>
      <c r="D22" s="186"/>
      <c r="E22" s="187"/>
      <c r="F22" s="181"/>
      <c r="G22" s="181"/>
      <c r="H22" s="178"/>
      <c r="I22" s="178"/>
      <c r="J22" s="188"/>
      <c r="K22" s="178"/>
      <c r="L22" s="178"/>
      <c r="M22" s="284"/>
      <c r="N22" s="188"/>
      <c r="O22" s="191"/>
      <c r="P22" s="191"/>
      <c r="Q22" s="178"/>
      <c r="R22" s="191"/>
      <c r="S22" s="191"/>
      <c r="T22" s="191"/>
      <c r="U22" s="283"/>
      <c r="V22" s="191"/>
    </row>
    <row r="23" spans="1:22" ht="63" customHeight="1" x14ac:dyDescent="0.25">
      <c r="A23" s="76" t="str">
        <f t="shared" si="0"/>
        <v/>
      </c>
      <c r="B23" s="77" t="str">
        <f t="shared" si="1"/>
        <v/>
      </c>
      <c r="C23" s="78" t="str">
        <f t="shared" si="2"/>
        <v/>
      </c>
      <c r="D23" s="186"/>
      <c r="E23" s="187"/>
      <c r="F23" s="181"/>
      <c r="G23" s="181"/>
      <c r="H23" s="178"/>
      <c r="I23" s="178"/>
      <c r="J23" s="188"/>
      <c r="K23" s="178"/>
      <c r="L23" s="178"/>
      <c r="M23" s="284"/>
      <c r="N23" s="188"/>
      <c r="O23" s="191"/>
      <c r="P23" s="191"/>
      <c r="Q23" s="178"/>
      <c r="R23" s="191"/>
      <c r="S23" s="191"/>
      <c r="T23" s="191"/>
      <c r="U23" s="283"/>
      <c r="V23" s="191"/>
    </row>
    <row r="24" spans="1:22" ht="63" customHeight="1" x14ac:dyDescent="0.25">
      <c r="A24" s="76" t="str">
        <f t="shared" si="0"/>
        <v/>
      </c>
      <c r="B24" s="77" t="str">
        <f t="shared" si="1"/>
        <v/>
      </c>
      <c r="C24" s="78" t="str">
        <f t="shared" si="2"/>
        <v/>
      </c>
      <c r="D24" s="186"/>
      <c r="E24" s="187"/>
      <c r="F24" s="190"/>
      <c r="G24" s="181"/>
      <c r="H24" s="178"/>
      <c r="I24" s="178"/>
      <c r="J24" s="188"/>
      <c r="K24" s="178"/>
      <c r="L24" s="178"/>
      <c r="M24" s="284"/>
      <c r="N24" s="188"/>
      <c r="O24" s="191"/>
      <c r="P24" s="191"/>
      <c r="Q24" s="178"/>
      <c r="R24" s="191"/>
      <c r="S24" s="191"/>
      <c r="T24" s="191"/>
      <c r="U24" s="283"/>
      <c r="V24" s="191"/>
    </row>
    <row r="25" spans="1:22" ht="63" customHeight="1" x14ac:dyDescent="0.25">
      <c r="A25" s="76" t="str">
        <f t="shared" si="0"/>
        <v/>
      </c>
      <c r="B25" s="77" t="str">
        <f t="shared" si="1"/>
        <v/>
      </c>
      <c r="C25" s="78" t="str">
        <f t="shared" si="2"/>
        <v/>
      </c>
      <c r="D25" s="186"/>
      <c r="E25" s="187"/>
      <c r="F25" s="181"/>
      <c r="G25" s="181"/>
      <c r="H25" s="178"/>
      <c r="I25" s="178"/>
      <c r="J25" s="188"/>
      <c r="K25" s="178"/>
      <c r="L25" s="178"/>
      <c r="M25" s="284"/>
      <c r="N25" s="188"/>
      <c r="O25" s="191"/>
      <c r="P25" s="191"/>
      <c r="Q25" s="178"/>
      <c r="R25" s="191"/>
      <c r="S25" s="191"/>
      <c r="T25" s="191"/>
      <c r="U25" s="283"/>
      <c r="V25" s="191"/>
    </row>
    <row r="26" spans="1:22" ht="63" customHeight="1" x14ac:dyDescent="0.25">
      <c r="A26" s="76" t="str">
        <f t="shared" si="0"/>
        <v/>
      </c>
      <c r="B26" s="77" t="str">
        <f t="shared" si="1"/>
        <v/>
      </c>
      <c r="C26" s="78" t="str">
        <f t="shared" si="2"/>
        <v/>
      </c>
      <c r="D26" s="186"/>
      <c r="E26" s="187"/>
      <c r="F26" s="181"/>
      <c r="G26" s="181"/>
      <c r="H26" s="178"/>
      <c r="I26" s="178"/>
      <c r="J26" s="188"/>
      <c r="K26" s="178"/>
      <c r="L26" s="178"/>
      <c r="M26" s="284"/>
      <c r="N26" s="188"/>
      <c r="O26" s="191"/>
      <c r="P26" s="191"/>
      <c r="Q26" s="178"/>
      <c r="R26" s="191"/>
      <c r="S26" s="191"/>
      <c r="T26" s="191"/>
      <c r="U26" s="283"/>
      <c r="V26" s="191"/>
    </row>
    <row r="27" spans="1:22" ht="63" customHeight="1" x14ac:dyDescent="0.25">
      <c r="A27" s="76" t="str">
        <f t="shared" si="0"/>
        <v/>
      </c>
      <c r="B27" s="77" t="str">
        <f t="shared" si="1"/>
        <v/>
      </c>
      <c r="C27" s="78" t="str">
        <f t="shared" si="2"/>
        <v/>
      </c>
      <c r="D27" s="186"/>
      <c r="E27" s="187"/>
      <c r="F27" s="181"/>
      <c r="G27" s="181"/>
      <c r="H27" s="178"/>
      <c r="I27" s="178"/>
      <c r="J27" s="188"/>
      <c r="K27" s="178"/>
      <c r="L27" s="178"/>
      <c r="M27" s="284"/>
      <c r="N27" s="188"/>
      <c r="O27" s="191"/>
      <c r="P27" s="191"/>
      <c r="Q27" s="178"/>
      <c r="R27" s="191"/>
      <c r="S27" s="191"/>
      <c r="T27" s="191"/>
      <c r="U27" s="283"/>
      <c r="V27" s="191"/>
    </row>
    <row r="28" spans="1:22" ht="63" customHeight="1" x14ac:dyDescent="0.25">
      <c r="A28" s="76" t="str">
        <f t="shared" si="0"/>
        <v/>
      </c>
      <c r="B28" s="77" t="str">
        <f t="shared" si="1"/>
        <v/>
      </c>
      <c r="C28" s="78" t="str">
        <f t="shared" si="2"/>
        <v/>
      </c>
      <c r="D28" s="186"/>
      <c r="E28" s="187"/>
      <c r="F28" s="181"/>
      <c r="G28" s="181"/>
      <c r="H28" s="178"/>
      <c r="I28" s="178"/>
      <c r="J28" s="188"/>
      <c r="K28" s="178"/>
      <c r="L28" s="178"/>
      <c r="M28" s="284"/>
      <c r="N28" s="188"/>
      <c r="O28" s="191"/>
      <c r="P28" s="191"/>
      <c r="Q28" s="178"/>
      <c r="R28" s="191"/>
      <c r="S28" s="191"/>
      <c r="T28" s="191"/>
      <c r="U28" s="283"/>
      <c r="V28" s="191"/>
    </row>
    <row r="29" spans="1:22" ht="63" customHeight="1" x14ac:dyDescent="0.25">
      <c r="A29" s="76" t="str">
        <f t="shared" si="0"/>
        <v/>
      </c>
      <c r="B29" s="77" t="str">
        <f t="shared" si="1"/>
        <v/>
      </c>
      <c r="C29" s="78" t="str">
        <f t="shared" si="2"/>
        <v/>
      </c>
      <c r="D29" s="186"/>
      <c r="E29" s="187"/>
      <c r="F29" s="181"/>
      <c r="G29" s="181"/>
      <c r="H29" s="178"/>
      <c r="I29" s="178"/>
      <c r="J29" s="188"/>
      <c r="K29" s="178"/>
      <c r="L29" s="178"/>
      <c r="M29" s="284"/>
      <c r="N29" s="188"/>
      <c r="O29" s="191"/>
      <c r="P29" s="191"/>
      <c r="Q29" s="178"/>
      <c r="R29" s="191"/>
      <c r="S29" s="191"/>
      <c r="T29" s="191"/>
      <c r="U29" s="283"/>
      <c r="V29" s="191"/>
    </row>
    <row r="30" spans="1:22" ht="63" customHeight="1" x14ac:dyDescent="0.25">
      <c r="A30" s="76" t="str">
        <f t="shared" si="0"/>
        <v/>
      </c>
      <c r="B30" s="77" t="str">
        <f t="shared" si="1"/>
        <v/>
      </c>
      <c r="C30" s="78" t="str">
        <f t="shared" si="2"/>
        <v/>
      </c>
      <c r="D30" s="186"/>
      <c r="E30" s="187"/>
      <c r="F30" s="181"/>
      <c r="G30" s="181"/>
      <c r="H30" s="178"/>
      <c r="I30" s="178"/>
      <c r="J30" s="188"/>
      <c r="K30" s="178"/>
      <c r="L30" s="178"/>
      <c r="M30" s="284"/>
      <c r="N30" s="188"/>
      <c r="O30" s="191"/>
      <c r="P30" s="191"/>
      <c r="Q30" s="178"/>
      <c r="R30" s="191"/>
      <c r="S30" s="191"/>
      <c r="T30" s="191"/>
      <c r="U30" s="283"/>
      <c r="V30" s="191"/>
    </row>
    <row r="31" spans="1:22" ht="63" customHeight="1" x14ac:dyDescent="0.25">
      <c r="A31" s="76" t="str">
        <f t="shared" si="0"/>
        <v/>
      </c>
      <c r="B31" s="77" t="str">
        <f t="shared" si="1"/>
        <v/>
      </c>
      <c r="C31" s="78" t="str">
        <f t="shared" si="2"/>
        <v/>
      </c>
      <c r="D31" s="186"/>
      <c r="E31" s="187"/>
      <c r="F31" s="181"/>
      <c r="G31" s="181"/>
      <c r="H31" s="178"/>
      <c r="I31" s="178"/>
      <c r="J31" s="188"/>
      <c r="K31" s="178"/>
      <c r="L31" s="178"/>
      <c r="M31" s="284"/>
      <c r="N31" s="188"/>
      <c r="O31" s="191"/>
      <c r="P31" s="191"/>
      <c r="Q31" s="178"/>
      <c r="R31" s="191"/>
      <c r="S31" s="191"/>
      <c r="T31" s="191"/>
      <c r="U31" s="283"/>
      <c r="V31" s="191"/>
    </row>
    <row r="32" spans="1:22" ht="63" customHeight="1" x14ac:dyDescent="0.25">
      <c r="A32" s="76" t="str">
        <f t="shared" si="0"/>
        <v/>
      </c>
      <c r="B32" s="77" t="str">
        <f t="shared" si="1"/>
        <v/>
      </c>
      <c r="C32" s="78" t="str">
        <f t="shared" si="2"/>
        <v/>
      </c>
      <c r="D32" s="186"/>
      <c r="E32" s="187"/>
      <c r="F32" s="181"/>
      <c r="G32" s="181"/>
      <c r="H32" s="178"/>
      <c r="I32" s="178"/>
      <c r="J32" s="188"/>
      <c r="K32" s="178"/>
      <c r="L32" s="178"/>
      <c r="M32" s="284"/>
      <c r="N32" s="188"/>
      <c r="O32" s="191"/>
      <c r="P32" s="191"/>
      <c r="Q32" s="178"/>
      <c r="R32" s="191"/>
      <c r="S32" s="191"/>
      <c r="T32" s="191"/>
      <c r="U32" s="283"/>
      <c r="V32" s="191"/>
    </row>
    <row r="33" spans="1:22" ht="63" customHeight="1" x14ac:dyDescent="0.25">
      <c r="A33" s="76" t="str">
        <f t="shared" si="0"/>
        <v/>
      </c>
      <c r="B33" s="77" t="str">
        <f t="shared" si="1"/>
        <v/>
      </c>
      <c r="C33" s="78" t="str">
        <f t="shared" si="2"/>
        <v/>
      </c>
      <c r="D33" s="186"/>
      <c r="E33" s="187"/>
      <c r="F33" s="181"/>
      <c r="G33" s="181"/>
      <c r="H33" s="178"/>
      <c r="I33" s="178"/>
      <c r="J33" s="188"/>
      <c r="K33" s="178"/>
      <c r="L33" s="178"/>
      <c r="M33" s="284"/>
      <c r="N33" s="188"/>
      <c r="O33" s="191"/>
      <c r="P33" s="191"/>
      <c r="Q33" s="178"/>
      <c r="R33" s="191"/>
      <c r="S33" s="191"/>
      <c r="T33" s="191"/>
      <c r="U33" s="283"/>
      <c r="V33" s="191"/>
    </row>
    <row r="34" spans="1:22" ht="63" customHeight="1" x14ac:dyDescent="0.25">
      <c r="A34" s="76" t="str">
        <f t="shared" si="0"/>
        <v/>
      </c>
      <c r="B34" s="77" t="str">
        <f t="shared" si="1"/>
        <v/>
      </c>
      <c r="C34" s="78" t="str">
        <f t="shared" si="2"/>
        <v/>
      </c>
      <c r="D34" s="186"/>
      <c r="E34" s="187"/>
      <c r="F34" s="181"/>
      <c r="G34" s="181"/>
      <c r="H34" s="178"/>
      <c r="I34" s="178"/>
      <c r="J34" s="188"/>
      <c r="K34" s="178"/>
      <c r="L34" s="178"/>
      <c r="M34" s="284"/>
      <c r="N34" s="188"/>
      <c r="O34" s="191"/>
      <c r="P34" s="191"/>
      <c r="Q34" s="178"/>
      <c r="R34" s="191"/>
      <c r="S34" s="191"/>
      <c r="T34" s="191"/>
      <c r="U34" s="283"/>
      <c r="V34" s="191"/>
    </row>
    <row r="35" spans="1:22" ht="63" customHeight="1" x14ac:dyDescent="0.25">
      <c r="A35" s="76" t="str">
        <f t="shared" si="0"/>
        <v/>
      </c>
      <c r="B35" s="77" t="str">
        <f t="shared" si="1"/>
        <v/>
      </c>
      <c r="C35" s="78" t="str">
        <f t="shared" si="2"/>
        <v/>
      </c>
      <c r="D35" s="186"/>
      <c r="E35" s="187"/>
      <c r="F35" s="181"/>
      <c r="G35" s="181"/>
      <c r="H35" s="178"/>
      <c r="I35" s="178"/>
      <c r="J35" s="188"/>
      <c r="K35" s="178"/>
      <c r="L35" s="178"/>
      <c r="M35" s="284"/>
      <c r="N35" s="188"/>
      <c r="O35" s="191"/>
      <c r="P35" s="191"/>
      <c r="Q35" s="178"/>
      <c r="R35" s="191"/>
      <c r="S35" s="191"/>
      <c r="T35" s="191"/>
      <c r="U35" s="283"/>
      <c r="V35" s="191"/>
    </row>
    <row r="36" spans="1:22" ht="63" customHeight="1" x14ac:dyDescent="0.25">
      <c r="A36" s="76" t="str">
        <f t="shared" si="0"/>
        <v/>
      </c>
      <c r="B36" s="77" t="str">
        <f t="shared" si="1"/>
        <v/>
      </c>
      <c r="C36" s="78" t="str">
        <f t="shared" si="2"/>
        <v/>
      </c>
      <c r="D36" s="186"/>
      <c r="E36" s="187"/>
      <c r="F36" s="181"/>
      <c r="G36" s="181"/>
      <c r="H36" s="178"/>
      <c r="I36" s="178"/>
      <c r="J36" s="188"/>
      <c r="K36" s="178"/>
      <c r="L36" s="178"/>
      <c r="M36" s="284"/>
      <c r="N36" s="188"/>
      <c r="O36" s="191"/>
      <c r="P36" s="191"/>
      <c r="Q36" s="178"/>
      <c r="R36" s="191"/>
      <c r="S36" s="191"/>
      <c r="T36" s="191"/>
      <c r="U36" s="283"/>
      <c r="V36" s="191"/>
    </row>
    <row r="37" spans="1:22" ht="63" customHeight="1" x14ac:dyDescent="0.25">
      <c r="A37" s="76" t="str">
        <f t="shared" si="0"/>
        <v/>
      </c>
      <c r="B37" s="77" t="str">
        <f t="shared" si="1"/>
        <v/>
      </c>
      <c r="C37" s="78" t="str">
        <f t="shared" si="2"/>
        <v/>
      </c>
      <c r="D37" s="186"/>
      <c r="E37" s="187"/>
      <c r="F37" s="181"/>
      <c r="G37" s="181"/>
      <c r="H37" s="178"/>
      <c r="I37" s="178"/>
      <c r="J37" s="188"/>
      <c r="K37" s="178"/>
      <c r="L37" s="178"/>
      <c r="M37" s="284"/>
      <c r="N37" s="188"/>
      <c r="O37" s="191"/>
      <c r="P37" s="191"/>
      <c r="Q37" s="178"/>
      <c r="R37" s="191"/>
      <c r="S37" s="191"/>
      <c r="T37" s="191"/>
      <c r="U37" s="283"/>
      <c r="V37" s="191"/>
    </row>
    <row r="38" spans="1:22" ht="63" customHeight="1" x14ac:dyDescent="0.25">
      <c r="A38" s="76" t="str">
        <f t="shared" si="0"/>
        <v/>
      </c>
      <c r="B38" s="77" t="str">
        <f t="shared" si="1"/>
        <v/>
      </c>
      <c r="C38" s="78" t="str">
        <f t="shared" si="2"/>
        <v/>
      </c>
      <c r="D38" s="186"/>
      <c r="E38" s="187"/>
      <c r="F38" s="181"/>
      <c r="G38" s="181"/>
      <c r="H38" s="178"/>
      <c r="I38" s="178"/>
      <c r="J38" s="188"/>
      <c r="K38" s="178"/>
      <c r="L38" s="178"/>
      <c r="M38" s="284"/>
      <c r="N38" s="188"/>
      <c r="O38" s="191"/>
      <c r="P38" s="191"/>
      <c r="Q38" s="178"/>
      <c r="R38" s="191"/>
      <c r="S38" s="191"/>
      <c r="T38" s="191"/>
      <c r="U38" s="283"/>
      <c r="V38" s="191"/>
    </row>
    <row r="39" spans="1:22" ht="63" customHeight="1" x14ac:dyDescent="0.25">
      <c r="A39" s="76" t="str">
        <f t="shared" si="0"/>
        <v/>
      </c>
      <c r="B39" s="77" t="str">
        <f t="shared" si="1"/>
        <v/>
      </c>
      <c r="C39" s="78" t="str">
        <f t="shared" si="2"/>
        <v/>
      </c>
      <c r="D39" s="186"/>
      <c r="E39" s="187"/>
      <c r="F39" s="181"/>
      <c r="G39" s="181"/>
      <c r="H39" s="178"/>
      <c r="I39" s="178"/>
      <c r="J39" s="188"/>
      <c r="K39" s="178"/>
      <c r="L39" s="178"/>
      <c r="M39" s="284"/>
      <c r="N39" s="188"/>
      <c r="O39" s="191"/>
      <c r="P39" s="191"/>
      <c r="Q39" s="178"/>
      <c r="R39" s="191"/>
      <c r="S39" s="191"/>
      <c r="T39" s="191"/>
      <c r="U39" s="283"/>
      <c r="V39" s="191"/>
    </row>
    <row r="40" spans="1:22" ht="63" customHeight="1" x14ac:dyDescent="0.25">
      <c r="A40" s="76" t="str">
        <f t="shared" si="0"/>
        <v/>
      </c>
      <c r="B40" s="77" t="str">
        <f t="shared" si="1"/>
        <v/>
      </c>
      <c r="C40" s="78" t="str">
        <f t="shared" si="2"/>
        <v/>
      </c>
      <c r="D40" s="186"/>
      <c r="E40" s="187"/>
      <c r="F40" s="181"/>
      <c r="G40" s="181"/>
      <c r="H40" s="178"/>
      <c r="I40" s="178"/>
      <c r="J40" s="188"/>
      <c r="K40" s="178"/>
      <c r="L40" s="178"/>
      <c r="M40" s="284"/>
      <c r="N40" s="188"/>
      <c r="O40" s="191"/>
      <c r="P40" s="191"/>
      <c r="Q40" s="178"/>
      <c r="R40" s="191"/>
      <c r="S40" s="191"/>
      <c r="T40" s="191"/>
      <c r="U40" s="283"/>
      <c r="V40" s="191"/>
    </row>
    <row r="41" spans="1:22" ht="63" customHeight="1" x14ac:dyDescent="0.25">
      <c r="A41" s="76" t="str">
        <f t="shared" si="0"/>
        <v/>
      </c>
      <c r="B41" s="77" t="str">
        <f t="shared" si="1"/>
        <v/>
      </c>
      <c r="C41" s="78" t="str">
        <f t="shared" si="2"/>
        <v/>
      </c>
      <c r="D41" s="186"/>
      <c r="E41" s="187"/>
      <c r="F41" s="181"/>
      <c r="G41" s="181"/>
      <c r="H41" s="178"/>
      <c r="I41" s="178"/>
      <c r="J41" s="188"/>
      <c r="K41" s="178"/>
      <c r="L41" s="178"/>
      <c r="M41" s="284"/>
      <c r="N41" s="188"/>
      <c r="O41" s="191"/>
      <c r="P41" s="191"/>
      <c r="Q41" s="178"/>
      <c r="R41" s="191"/>
      <c r="S41" s="191"/>
      <c r="T41" s="191"/>
      <c r="U41" s="283"/>
      <c r="V41" s="191"/>
    </row>
    <row r="42" spans="1:22" ht="63" customHeight="1" x14ac:dyDescent="0.25">
      <c r="A42" s="76" t="str">
        <f t="shared" si="0"/>
        <v/>
      </c>
      <c r="B42" s="77" t="str">
        <f t="shared" si="1"/>
        <v/>
      </c>
      <c r="C42" s="78" t="str">
        <f t="shared" si="2"/>
        <v/>
      </c>
      <c r="D42" s="186"/>
      <c r="E42" s="187"/>
      <c r="F42" s="181"/>
      <c r="G42" s="181"/>
      <c r="H42" s="178"/>
      <c r="I42" s="178"/>
      <c r="J42" s="188"/>
      <c r="K42" s="178"/>
      <c r="L42" s="178"/>
      <c r="M42" s="284"/>
      <c r="N42" s="188"/>
      <c r="O42" s="191"/>
      <c r="P42" s="191"/>
      <c r="Q42" s="178"/>
      <c r="R42" s="191"/>
      <c r="S42" s="191"/>
      <c r="T42" s="191"/>
      <c r="U42" s="283"/>
      <c r="V42" s="191"/>
    </row>
    <row r="43" spans="1:22" ht="63" customHeight="1" x14ac:dyDescent="0.25">
      <c r="A43" s="76" t="str">
        <f t="shared" si="0"/>
        <v/>
      </c>
      <c r="B43" s="77" t="str">
        <f t="shared" si="1"/>
        <v/>
      </c>
      <c r="C43" s="78" t="str">
        <f t="shared" si="2"/>
        <v/>
      </c>
      <c r="D43" s="186"/>
      <c r="E43" s="187"/>
      <c r="F43" s="181"/>
      <c r="G43" s="181"/>
      <c r="H43" s="178"/>
      <c r="I43" s="178"/>
      <c r="J43" s="188"/>
      <c r="K43" s="178"/>
      <c r="L43" s="178"/>
      <c r="M43" s="284"/>
      <c r="N43" s="188"/>
      <c r="O43" s="191"/>
      <c r="P43" s="191"/>
      <c r="Q43" s="178"/>
      <c r="R43" s="191"/>
      <c r="S43" s="191"/>
      <c r="T43" s="191"/>
      <c r="U43" s="283"/>
      <c r="V43" s="191"/>
    </row>
    <row r="44" spans="1:22" ht="63" customHeight="1" x14ac:dyDescent="0.25">
      <c r="A44" s="76" t="str">
        <f t="shared" si="0"/>
        <v/>
      </c>
      <c r="B44" s="77" t="str">
        <f t="shared" si="1"/>
        <v/>
      </c>
      <c r="C44" s="78" t="str">
        <f t="shared" si="2"/>
        <v/>
      </c>
      <c r="D44" s="186"/>
      <c r="E44" s="187"/>
      <c r="F44" s="181"/>
      <c r="G44" s="181"/>
      <c r="H44" s="178"/>
      <c r="I44" s="178"/>
      <c r="J44" s="188"/>
      <c r="K44" s="178"/>
      <c r="L44" s="178"/>
      <c r="M44" s="284"/>
      <c r="N44" s="188"/>
      <c r="O44" s="191"/>
      <c r="P44" s="191"/>
      <c r="Q44" s="178"/>
      <c r="R44" s="191"/>
      <c r="S44" s="191"/>
      <c r="T44" s="191"/>
      <c r="U44" s="283"/>
      <c r="V44" s="191"/>
    </row>
    <row r="45" spans="1:22" ht="63" customHeight="1" x14ac:dyDescent="0.25">
      <c r="A45" s="76" t="str">
        <f t="shared" si="0"/>
        <v/>
      </c>
      <c r="B45" s="77" t="str">
        <f t="shared" si="1"/>
        <v/>
      </c>
      <c r="C45" s="78" t="str">
        <f t="shared" si="2"/>
        <v/>
      </c>
      <c r="D45" s="186"/>
      <c r="E45" s="187"/>
      <c r="F45" s="181"/>
      <c r="G45" s="181"/>
      <c r="H45" s="178"/>
      <c r="I45" s="178"/>
      <c r="J45" s="188"/>
      <c r="K45" s="178"/>
      <c r="L45" s="178"/>
      <c r="M45" s="284"/>
      <c r="N45" s="188"/>
      <c r="O45" s="191"/>
      <c r="P45" s="191"/>
      <c r="Q45" s="178"/>
      <c r="R45" s="191"/>
      <c r="S45" s="191"/>
      <c r="T45" s="191"/>
      <c r="U45" s="283"/>
      <c r="V45" s="191"/>
    </row>
    <row r="46" spans="1:22" ht="63" customHeight="1" x14ac:dyDescent="0.25">
      <c r="A46" s="76" t="str">
        <f t="shared" si="0"/>
        <v/>
      </c>
      <c r="B46" s="77" t="str">
        <f t="shared" si="1"/>
        <v/>
      </c>
      <c r="C46" s="78" t="str">
        <f t="shared" si="2"/>
        <v/>
      </c>
      <c r="D46" s="186"/>
      <c r="E46" s="187"/>
      <c r="F46" s="181"/>
      <c r="G46" s="181"/>
      <c r="H46" s="178"/>
      <c r="I46" s="178"/>
      <c r="J46" s="188"/>
      <c r="K46" s="178"/>
      <c r="L46" s="178"/>
      <c r="M46" s="284"/>
      <c r="N46" s="188"/>
      <c r="O46" s="191"/>
      <c r="P46" s="191"/>
      <c r="Q46" s="178"/>
      <c r="R46" s="191"/>
      <c r="S46" s="191"/>
      <c r="T46" s="191"/>
      <c r="U46" s="283"/>
      <c r="V46" s="191"/>
    </row>
    <row r="47" spans="1:22" ht="63" customHeight="1" x14ac:dyDescent="0.25">
      <c r="A47" s="76" t="str">
        <f t="shared" si="0"/>
        <v/>
      </c>
      <c r="B47" s="77" t="str">
        <f t="shared" si="1"/>
        <v/>
      </c>
      <c r="C47" s="78" t="str">
        <f t="shared" si="2"/>
        <v/>
      </c>
      <c r="D47" s="186"/>
      <c r="E47" s="187"/>
      <c r="F47" s="181"/>
      <c r="G47" s="181"/>
      <c r="H47" s="178"/>
      <c r="I47" s="178"/>
      <c r="J47" s="188"/>
      <c r="K47" s="178"/>
      <c r="L47" s="178"/>
      <c r="M47" s="284"/>
      <c r="N47" s="188"/>
      <c r="O47" s="191"/>
      <c r="P47" s="191"/>
      <c r="Q47" s="178"/>
      <c r="R47" s="191"/>
      <c r="S47" s="191"/>
      <c r="T47" s="191"/>
      <c r="U47" s="283"/>
      <c r="V47" s="191"/>
    </row>
    <row r="48" spans="1:22" ht="63" customHeight="1" x14ac:dyDescent="0.25">
      <c r="A48" s="76" t="str">
        <f t="shared" si="0"/>
        <v/>
      </c>
      <c r="B48" s="77" t="str">
        <f t="shared" si="1"/>
        <v/>
      </c>
      <c r="C48" s="78" t="str">
        <f t="shared" si="2"/>
        <v/>
      </c>
      <c r="D48" s="186"/>
      <c r="E48" s="187"/>
      <c r="F48" s="181"/>
      <c r="G48" s="181"/>
      <c r="H48" s="178"/>
      <c r="I48" s="178"/>
      <c r="J48" s="188"/>
      <c r="K48" s="178"/>
      <c r="L48" s="178"/>
      <c r="M48" s="284"/>
      <c r="N48" s="188"/>
      <c r="O48" s="191"/>
      <c r="P48" s="191"/>
      <c r="Q48" s="178"/>
      <c r="R48" s="191"/>
      <c r="S48" s="191"/>
      <c r="T48" s="191"/>
      <c r="U48" s="283"/>
      <c r="V48" s="191"/>
    </row>
    <row r="49" spans="1:22" ht="63" customHeight="1" x14ac:dyDescent="0.25">
      <c r="A49" s="76" t="str">
        <f t="shared" si="0"/>
        <v/>
      </c>
      <c r="B49" s="77" t="str">
        <f t="shared" si="1"/>
        <v/>
      </c>
      <c r="C49" s="78" t="str">
        <f t="shared" si="2"/>
        <v/>
      </c>
      <c r="D49" s="186"/>
      <c r="E49" s="187"/>
      <c r="F49" s="181"/>
      <c r="G49" s="181"/>
      <c r="H49" s="178"/>
      <c r="I49" s="178"/>
      <c r="J49" s="188"/>
      <c r="K49" s="178"/>
      <c r="L49" s="178"/>
      <c r="M49" s="284"/>
      <c r="N49" s="188"/>
      <c r="O49" s="191"/>
      <c r="P49" s="191"/>
      <c r="Q49" s="178"/>
      <c r="R49" s="191"/>
      <c r="S49" s="191"/>
      <c r="T49" s="191"/>
      <c r="U49" s="283"/>
      <c r="V49" s="191"/>
    </row>
    <row r="50" spans="1:22" ht="63" customHeight="1" x14ac:dyDescent="0.25">
      <c r="A50" s="76" t="str">
        <f t="shared" si="0"/>
        <v/>
      </c>
      <c r="B50" s="77" t="str">
        <f t="shared" si="1"/>
        <v/>
      </c>
      <c r="C50" s="78" t="str">
        <f t="shared" si="2"/>
        <v/>
      </c>
      <c r="D50" s="186"/>
      <c r="E50" s="187"/>
      <c r="F50" s="181"/>
      <c r="G50" s="181"/>
      <c r="H50" s="178"/>
      <c r="I50" s="178"/>
      <c r="J50" s="188"/>
      <c r="K50" s="178"/>
      <c r="L50" s="178"/>
      <c r="M50" s="284"/>
      <c r="N50" s="188"/>
      <c r="O50" s="191"/>
      <c r="P50" s="191"/>
      <c r="Q50" s="178"/>
      <c r="R50" s="191"/>
      <c r="S50" s="191"/>
      <c r="T50" s="191"/>
      <c r="U50" s="283"/>
      <c r="V50" s="191"/>
    </row>
  </sheetData>
  <sheetProtection password="CC74" sheet="1" objects="1" scenarios="1" insertHyperlinks="0"/>
  <mergeCells count="4">
    <mergeCell ref="F1:F3"/>
    <mergeCell ref="G1:I1"/>
    <mergeCell ref="A3:C3"/>
    <mergeCell ref="G2:N3"/>
  </mergeCells>
  <conditionalFormatting sqref="F19:G19 I10:I50">
    <cfRule type="cellIs" dxfId="65" priority="3" operator="equal">
      <formula>0</formula>
    </cfRule>
  </conditionalFormatting>
  <conditionalFormatting sqref="D3:E3">
    <cfRule type="expression" dxfId="64" priority="2">
      <formula>$A$3="?"</formula>
    </cfRule>
  </conditionalFormatting>
  <conditionalFormatting sqref="F19:G19 I10:I50">
    <cfRule type="cellIs" dxfId="63" priority="1" operator="equal">
      <formula>0</formula>
    </cfRule>
  </conditionalFormatting>
  <dataValidations count="5">
    <dataValidation type="list" allowBlank="1" showInputMessage="1" showErrorMessage="1" sqref="E5:E50" xr:uid="{00000000-0002-0000-2E00-000000000000}">
      <formula1>Autori</formula1>
    </dataValidation>
    <dataValidation type="list" allowBlank="1" showInputMessage="1" showErrorMessage="1" sqref="D5:D50" xr:uid="{00000000-0002-0000-2E00-000001000000}">
      <formula1>cnouasze</formula1>
    </dataValidation>
    <dataValidation type="list" errorStyle="warning" allowBlank="1" showInputMessage="1" showErrorMessage="1" sqref="H5:H50 Q5:Q50" xr:uid="{00000000-0002-0000-2E00-000002000000}">
      <formula1>coptszd</formula1>
    </dataValidation>
    <dataValidation type="whole" allowBlank="1" showInputMessage="1" showErrorMessage="1" sqref="M5:M50" xr:uid="{00000000-0002-0000-2E00-000003000000}">
      <formula1>1900</formula1>
      <formula2>2050</formula2>
    </dataValidation>
    <dataValidation type="whole" errorStyle="warning" allowBlank="1" showInputMessage="1" showErrorMessage="1" sqref="U5:U50" xr:uid="{00000000-0002-0000-2E00-000004000000}">
      <formula1>1900</formula1>
      <formula2>2050</formula2>
    </dataValidation>
  </dataValidations>
  <pageMargins left="0.7" right="0.7" top="0.75" bottom="0.75" header="0.3" footer="0.3"/>
  <pageSetup paperSize="9" orientation="portrait"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9FF99"/>
  </sheetPr>
  <dimension ref="A1:V50"/>
  <sheetViews>
    <sheetView zoomScale="80" zoomScaleNormal="80" workbookViewId="0">
      <pane ySplit="4" topLeftCell="A5" activePane="bottomLeft" state="frozen"/>
      <selection activeCell="G1" sqref="G1:K3"/>
      <selection pane="bottomLeft" activeCell="A5" sqref="A5"/>
    </sheetView>
  </sheetViews>
  <sheetFormatPr defaultRowHeight="15" x14ac:dyDescent="0.25"/>
  <cols>
    <col min="1" max="1" width="4" customWidth="1"/>
    <col min="2" max="2" width="6.85546875" customWidth="1"/>
    <col min="3" max="3" width="21.7109375" customWidth="1"/>
    <col min="4" max="4" width="17" customWidth="1"/>
    <col min="5" max="5" width="6.85546875" customWidth="1"/>
    <col min="6" max="6" width="34" customWidth="1"/>
    <col min="7" max="7" width="64.140625" customWidth="1"/>
    <col min="8" max="8" width="13.85546875" customWidth="1"/>
    <col min="9" max="9" width="50.42578125" customWidth="1"/>
    <col min="10" max="10" width="33" customWidth="1"/>
    <col min="11" max="12" width="27.28515625" bestFit="1" customWidth="1"/>
    <col min="13" max="13" width="10.5703125" customWidth="1"/>
    <col min="14" max="14" width="31.85546875" style="40" customWidth="1"/>
    <col min="15" max="15" width="33.85546875" customWidth="1"/>
    <col min="16" max="16" width="58.42578125" customWidth="1"/>
    <col min="17" max="17" width="13.85546875" customWidth="1"/>
    <col min="18" max="18" width="52.140625" customWidth="1"/>
    <col min="19" max="19" width="39" customWidth="1"/>
    <col min="20" max="20" width="26.85546875" customWidth="1"/>
    <col min="21" max="21" width="10.85546875" customWidth="1"/>
    <col min="22" max="22" width="32.140625" customWidth="1"/>
  </cols>
  <sheetData>
    <row r="1" spans="1:22" ht="15.75" x14ac:dyDescent="0.25">
      <c r="A1" s="102" t="str">
        <f>FisaAutoevaluare!A1</f>
        <v>Universitatea SPIRU HARET - 
Anul universitar 2021-2022</v>
      </c>
      <c r="B1" s="102"/>
      <c r="C1" s="102"/>
      <c r="D1" s="102"/>
      <c r="E1" s="102"/>
      <c r="F1" s="669" t="str">
        <f>HYPERLINK("#FisaAutoevaluare!D206","Inapoi in Fisa C")</f>
        <v>Inapoi in Fisa C</v>
      </c>
      <c r="G1" s="683" t="str">
        <f>FisaAutoevaluare!B198</f>
        <v>Citări în publicatii in conformitate cu "Standardele minimale si obligatorii pentru conferirea titlurilor didactice"</v>
      </c>
      <c r="H1" s="683"/>
      <c r="I1" s="683"/>
      <c r="K1" s="41"/>
      <c r="L1" s="41"/>
    </row>
    <row r="2" spans="1:22" ht="15.75" customHeight="1" x14ac:dyDescent="0.25">
      <c r="A2" s="102">
        <f>FisaAutoevaluare!D2</f>
        <v>0</v>
      </c>
      <c r="B2" s="102"/>
      <c r="C2" s="102"/>
      <c r="D2" s="102"/>
      <c r="E2" s="102"/>
      <c r="F2" s="670"/>
      <c r="G2" s="681" t="str">
        <f>FisaAutoevaluare!D206</f>
        <v>Citări ale publicațiilor cadrului didactic în cărți de specialitate sau în volume colective, publicate în strănătate,  în calitate de cadru didactic la Universitatea Spiru Haret.</v>
      </c>
      <c r="H2" s="681"/>
      <c r="I2" s="681"/>
      <c r="J2" s="681"/>
      <c r="K2" s="681"/>
      <c r="L2" s="681"/>
      <c r="M2" s="681"/>
      <c r="N2" s="681"/>
    </row>
    <row r="3" spans="1:22" ht="15" customHeight="1" x14ac:dyDescent="0.25">
      <c r="A3" s="676" t="str">
        <f>IF(FisaAutoevaluare!D3="","?",FisaAutoevaluare!D3)</f>
        <v>?</v>
      </c>
      <c r="B3" s="676"/>
      <c r="C3" s="676"/>
      <c r="D3" s="103"/>
      <c r="E3" s="103"/>
      <c r="F3" s="671"/>
      <c r="G3" s="682"/>
      <c r="H3" s="682"/>
      <c r="I3" s="682"/>
      <c r="J3" s="682"/>
      <c r="K3" s="682"/>
      <c r="L3" s="682"/>
      <c r="M3" s="682"/>
      <c r="N3" s="682"/>
    </row>
    <row r="4" spans="1:22" s="43" customFormat="1" ht="30" x14ac:dyDescent="0.25">
      <c r="A4" s="74" t="s">
        <v>1962</v>
      </c>
      <c r="B4" s="75" t="s">
        <v>1963</v>
      </c>
      <c r="C4" s="75" t="s">
        <v>2277</v>
      </c>
      <c r="D4" s="198" t="s">
        <v>2214</v>
      </c>
      <c r="E4" s="197" t="s">
        <v>1992</v>
      </c>
      <c r="F4" s="198" t="s">
        <v>2312</v>
      </c>
      <c r="G4" s="198" t="s">
        <v>2314</v>
      </c>
      <c r="H4" s="198" t="s">
        <v>1964</v>
      </c>
      <c r="I4" s="198" t="s">
        <v>2315</v>
      </c>
      <c r="J4" s="198" t="s">
        <v>2304</v>
      </c>
      <c r="K4" s="198" t="s">
        <v>1988</v>
      </c>
      <c r="L4" s="198" t="s">
        <v>1965</v>
      </c>
      <c r="M4" s="198" t="s">
        <v>1966</v>
      </c>
      <c r="N4" s="198" t="s">
        <v>2585</v>
      </c>
      <c r="O4" s="198" t="s">
        <v>2312</v>
      </c>
      <c r="P4" s="198" t="s">
        <v>2316</v>
      </c>
      <c r="Q4" s="198" t="s">
        <v>1964</v>
      </c>
      <c r="R4" s="198" t="s">
        <v>2315</v>
      </c>
      <c r="S4" s="198" t="s">
        <v>2304</v>
      </c>
      <c r="T4" s="198" t="s">
        <v>2306</v>
      </c>
      <c r="U4" s="198" t="s">
        <v>1966</v>
      </c>
      <c r="V4" s="198" t="s">
        <v>2585</v>
      </c>
    </row>
    <row r="5" spans="1:22" ht="63" customHeight="1" x14ac:dyDescent="0.25">
      <c r="A5" s="76" t="str">
        <f>IF(G5="","",ROW()-4)</f>
        <v/>
      </c>
      <c r="B5" s="77" t="str">
        <f>IF(G5="","","C20")</f>
        <v/>
      </c>
      <c r="C5" s="78" t="str">
        <f>IF(AND(D5&lt;&gt;"",E5&lt;&gt;""),PROPER(A$3),"")</f>
        <v/>
      </c>
      <c r="D5" s="186"/>
      <c r="E5" s="187"/>
      <c r="F5" s="180"/>
      <c r="G5" s="180"/>
      <c r="H5" s="178"/>
      <c r="I5" s="178"/>
      <c r="J5" s="178"/>
      <c r="K5" s="179"/>
      <c r="L5" s="179"/>
      <c r="M5" s="284"/>
      <c r="N5" s="188"/>
      <c r="O5" s="191"/>
      <c r="P5" s="178"/>
      <c r="Q5" s="178"/>
      <c r="R5" s="178"/>
      <c r="S5" s="178"/>
      <c r="T5" s="178"/>
      <c r="U5" s="283"/>
      <c r="V5" s="178"/>
    </row>
    <row r="6" spans="1:22" ht="63" customHeight="1" x14ac:dyDescent="0.25">
      <c r="A6" s="76" t="str">
        <f t="shared" ref="A6:A50" si="0">IF(G6="","",ROW()-4)</f>
        <v/>
      </c>
      <c r="B6" s="77" t="str">
        <f t="shared" ref="B6:B50" si="1">IF(G6="","","C20")</f>
        <v/>
      </c>
      <c r="C6" s="78" t="str">
        <f t="shared" ref="C6:C50" si="2">IF(AND(D6&lt;&gt;"",E6&lt;&gt;""),PROPER(A$3),"")</f>
        <v/>
      </c>
      <c r="D6" s="186"/>
      <c r="E6" s="187"/>
      <c r="F6" s="178"/>
      <c r="G6" s="178"/>
      <c r="H6" s="178"/>
      <c r="I6" s="178"/>
      <c r="J6" s="188"/>
      <c r="K6" s="178"/>
      <c r="L6" s="178"/>
      <c r="M6" s="284"/>
      <c r="N6" s="188"/>
      <c r="O6" s="191"/>
      <c r="P6" s="178"/>
      <c r="Q6" s="178"/>
      <c r="R6" s="178"/>
      <c r="S6" s="178"/>
      <c r="T6" s="178"/>
      <c r="U6" s="283"/>
      <c r="V6" s="178"/>
    </row>
    <row r="7" spans="1:22" ht="63" customHeight="1" x14ac:dyDescent="0.25">
      <c r="A7" s="76" t="str">
        <f t="shared" si="0"/>
        <v/>
      </c>
      <c r="B7" s="77" t="str">
        <f t="shared" si="1"/>
        <v/>
      </c>
      <c r="C7" s="78" t="str">
        <f t="shared" si="2"/>
        <v/>
      </c>
      <c r="D7" s="186"/>
      <c r="E7" s="187"/>
      <c r="F7" s="180"/>
      <c r="G7" s="178"/>
      <c r="H7" s="178"/>
      <c r="I7" s="178"/>
      <c r="J7" s="188"/>
      <c r="K7" s="178"/>
      <c r="L7" s="178"/>
      <c r="M7" s="284"/>
      <c r="N7" s="188"/>
      <c r="O7" s="191"/>
      <c r="P7" s="178"/>
      <c r="Q7" s="178"/>
      <c r="R7" s="178"/>
      <c r="S7" s="178"/>
      <c r="T7" s="178"/>
      <c r="U7" s="283"/>
      <c r="V7" s="178"/>
    </row>
    <row r="8" spans="1:22" ht="63" customHeight="1" x14ac:dyDescent="0.25">
      <c r="A8" s="76" t="str">
        <f t="shared" si="0"/>
        <v/>
      </c>
      <c r="B8" s="77" t="str">
        <f t="shared" si="1"/>
        <v/>
      </c>
      <c r="C8" s="78" t="str">
        <f t="shared" si="2"/>
        <v/>
      </c>
      <c r="D8" s="186"/>
      <c r="E8" s="187"/>
      <c r="F8" s="180"/>
      <c r="G8" s="180"/>
      <c r="H8" s="178"/>
      <c r="I8" s="178"/>
      <c r="J8" s="188"/>
      <c r="K8" s="178"/>
      <c r="L8" s="178"/>
      <c r="M8" s="284"/>
      <c r="N8" s="188"/>
      <c r="O8" s="191"/>
      <c r="P8" s="178"/>
      <c r="Q8" s="178"/>
      <c r="R8" s="178"/>
      <c r="S8" s="178"/>
      <c r="T8" s="178"/>
      <c r="U8" s="283"/>
      <c r="V8" s="178"/>
    </row>
    <row r="9" spans="1:22" ht="63" customHeight="1" x14ac:dyDescent="0.25">
      <c r="A9" s="76" t="str">
        <f t="shared" si="0"/>
        <v/>
      </c>
      <c r="B9" s="77" t="str">
        <f t="shared" si="1"/>
        <v/>
      </c>
      <c r="C9" s="78" t="str">
        <f t="shared" si="2"/>
        <v/>
      </c>
      <c r="D9" s="186"/>
      <c r="E9" s="187"/>
      <c r="F9" s="180"/>
      <c r="G9" s="180"/>
      <c r="H9" s="178"/>
      <c r="I9" s="178"/>
      <c r="J9" s="188"/>
      <c r="K9" s="178"/>
      <c r="L9" s="178"/>
      <c r="M9" s="284"/>
      <c r="N9" s="188"/>
      <c r="O9" s="191"/>
      <c r="P9" s="178"/>
      <c r="Q9" s="178"/>
      <c r="R9" s="178"/>
      <c r="S9" s="178"/>
      <c r="T9" s="178"/>
      <c r="U9" s="283"/>
      <c r="V9" s="178"/>
    </row>
    <row r="10" spans="1:22" ht="63" customHeight="1" x14ac:dyDescent="0.25">
      <c r="A10" s="76" t="str">
        <f t="shared" si="0"/>
        <v/>
      </c>
      <c r="B10" s="77" t="str">
        <f t="shared" si="1"/>
        <v/>
      </c>
      <c r="C10" s="78" t="str">
        <f t="shared" si="2"/>
        <v/>
      </c>
      <c r="D10" s="186"/>
      <c r="E10" s="187"/>
      <c r="F10" s="180"/>
      <c r="G10" s="180"/>
      <c r="H10" s="178"/>
      <c r="I10" s="178"/>
      <c r="J10" s="188"/>
      <c r="K10" s="178"/>
      <c r="L10" s="178"/>
      <c r="M10" s="284"/>
      <c r="N10" s="188"/>
      <c r="O10" s="178"/>
      <c r="P10" s="178"/>
      <c r="Q10" s="178"/>
      <c r="R10" s="178"/>
      <c r="S10" s="178"/>
      <c r="T10" s="178"/>
      <c r="U10" s="283"/>
      <c r="V10" s="178"/>
    </row>
    <row r="11" spans="1:22" ht="63" customHeight="1" x14ac:dyDescent="0.25">
      <c r="A11" s="76" t="str">
        <f t="shared" si="0"/>
        <v/>
      </c>
      <c r="B11" s="77" t="str">
        <f t="shared" si="1"/>
        <v/>
      </c>
      <c r="C11" s="78" t="str">
        <f t="shared" si="2"/>
        <v/>
      </c>
      <c r="D11" s="186"/>
      <c r="E11" s="187"/>
      <c r="F11" s="180"/>
      <c r="G11" s="179"/>
      <c r="H11" s="178"/>
      <c r="I11" s="178"/>
      <c r="J11" s="188"/>
      <c r="K11" s="178"/>
      <c r="L11" s="178"/>
      <c r="M11" s="284"/>
      <c r="N11" s="188"/>
      <c r="O11" s="191"/>
      <c r="P11" s="178"/>
      <c r="Q11" s="178"/>
      <c r="R11" s="178"/>
      <c r="S11" s="178"/>
      <c r="T11" s="178"/>
      <c r="U11" s="283"/>
      <c r="V11" s="178"/>
    </row>
    <row r="12" spans="1:22" ht="63" customHeight="1" x14ac:dyDescent="0.25">
      <c r="A12" s="76" t="str">
        <f t="shared" si="0"/>
        <v/>
      </c>
      <c r="B12" s="77" t="str">
        <f t="shared" si="1"/>
        <v/>
      </c>
      <c r="C12" s="78" t="str">
        <f t="shared" si="2"/>
        <v/>
      </c>
      <c r="D12" s="186"/>
      <c r="E12" s="187"/>
      <c r="F12" s="180"/>
      <c r="G12" s="180"/>
      <c r="H12" s="178"/>
      <c r="I12" s="178"/>
      <c r="J12" s="188"/>
      <c r="K12" s="178"/>
      <c r="L12" s="178"/>
      <c r="M12" s="284"/>
      <c r="N12" s="188"/>
      <c r="O12" s="191"/>
      <c r="P12" s="178"/>
      <c r="Q12" s="178"/>
      <c r="R12" s="178"/>
      <c r="S12" s="178"/>
      <c r="T12" s="178"/>
      <c r="U12" s="283"/>
      <c r="V12" s="178"/>
    </row>
    <row r="13" spans="1:22" ht="63" customHeight="1" x14ac:dyDescent="0.25">
      <c r="A13" s="76" t="str">
        <f t="shared" si="0"/>
        <v/>
      </c>
      <c r="B13" s="77" t="str">
        <f t="shared" si="1"/>
        <v/>
      </c>
      <c r="C13" s="78" t="str">
        <f t="shared" si="2"/>
        <v/>
      </c>
      <c r="D13" s="186"/>
      <c r="E13" s="187"/>
      <c r="F13" s="180"/>
      <c r="G13" s="180"/>
      <c r="H13" s="178"/>
      <c r="I13" s="178"/>
      <c r="J13" s="188"/>
      <c r="K13" s="178"/>
      <c r="L13" s="178"/>
      <c r="M13" s="284"/>
      <c r="N13" s="188"/>
      <c r="O13" s="178"/>
      <c r="P13" s="178"/>
      <c r="Q13" s="178"/>
      <c r="R13" s="178"/>
      <c r="S13" s="178"/>
      <c r="T13" s="178"/>
      <c r="U13" s="283"/>
      <c r="V13" s="178"/>
    </row>
    <row r="14" spans="1:22" ht="63" customHeight="1" x14ac:dyDescent="0.25">
      <c r="A14" s="76" t="str">
        <f t="shared" si="0"/>
        <v/>
      </c>
      <c r="B14" s="77" t="str">
        <f t="shared" si="1"/>
        <v/>
      </c>
      <c r="C14" s="78" t="str">
        <f t="shared" si="2"/>
        <v/>
      </c>
      <c r="D14" s="186"/>
      <c r="E14" s="187"/>
      <c r="F14" s="180"/>
      <c r="G14" s="180"/>
      <c r="H14" s="178"/>
      <c r="I14" s="178"/>
      <c r="J14" s="188"/>
      <c r="K14" s="178"/>
      <c r="L14" s="178"/>
      <c r="M14" s="284"/>
      <c r="N14" s="188"/>
      <c r="O14" s="191"/>
      <c r="P14" s="178"/>
      <c r="Q14" s="178"/>
      <c r="R14" s="178"/>
      <c r="S14" s="178"/>
      <c r="T14" s="178"/>
      <c r="U14" s="283"/>
      <c r="V14" s="178"/>
    </row>
    <row r="15" spans="1:22" ht="63" customHeight="1" x14ac:dyDescent="0.25">
      <c r="A15" s="76" t="str">
        <f t="shared" si="0"/>
        <v/>
      </c>
      <c r="B15" s="77" t="str">
        <f t="shared" si="1"/>
        <v/>
      </c>
      <c r="C15" s="78" t="str">
        <f t="shared" si="2"/>
        <v/>
      </c>
      <c r="D15" s="186"/>
      <c r="E15" s="187"/>
      <c r="F15" s="180"/>
      <c r="G15" s="180"/>
      <c r="H15" s="178"/>
      <c r="I15" s="178"/>
      <c r="J15" s="188"/>
      <c r="K15" s="178"/>
      <c r="L15" s="178"/>
      <c r="M15" s="284"/>
      <c r="N15" s="188"/>
      <c r="O15" s="178"/>
      <c r="P15" s="178"/>
      <c r="Q15" s="178"/>
      <c r="R15" s="178"/>
      <c r="S15" s="178"/>
      <c r="T15" s="178"/>
      <c r="U15" s="283"/>
      <c r="V15" s="178"/>
    </row>
    <row r="16" spans="1:22" ht="63" customHeight="1" x14ac:dyDescent="0.25">
      <c r="A16" s="76" t="str">
        <f t="shared" si="0"/>
        <v/>
      </c>
      <c r="B16" s="77" t="str">
        <f t="shared" si="1"/>
        <v/>
      </c>
      <c r="C16" s="78" t="str">
        <f t="shared" si="2"/>
        <v/>
      </c>
      <c r="D16" s="186"/>
      <c r="E16" s="187"/>
      <c r="F16" s="180"/>
      <c r="G16" s="180"/>
      <c r="H16" s="178"/>
      <c r="I16" s="178"/>
      <c r="J16" s="188"/>
      <c r="K16" s="178"/>
      <c r="L16" s="178"/>
      <c r="M16" s="284"/>
      <c r="N16" s="188"/>
      <c r="O16" s="191"/>
      <c r="P16" s="178"/>
      <c r="Q16" s="178"/>
      <c r="R16" s="178"/>
      <c r="S16" s="178"/>
      <c r="T16" s="178"/>
      <c r="U16" s="283"/>
      <c r="V16" s="178"/>
    </row>
    <row r="17" spans="1:22" ht="63" customHeight="1" x14ac:dyDescent="0.25">
      <c r="A17" s="76" t="str">
        <f t="shared" si="0"/>
        <v/>
      </c>
      <c r="B17" s="77" t="str">
        <f t="shared" si="1"/>
        <v/>
      </c>
      <c r="C17" s="78" t="str">
        <f t="shared" si="2"/>
        <v/>
      </c>
      <c r="D17" s="186"/>
      <c r="E17" s="187"/>
      <c r="F17" s="180"/>
      <c r="G17" s="180"/>
      <c r="H17" s="178"/>
      <c r="I17" s="178"/>
      <c r="J17" s="188"/>
      <c r="K17" s="178"/>
      <c r="L17" s="178"/>
      <c r="M17" s="284"/>
      <c r="N17" s="188"/>
      <c r="O17" s="178"/>
      <c r="P17" s="178"/>
      <c r="Q17" s="178"/>
      <c r="R17" s="178"/>
      <c r="S17" s="178"/>
      <c r="T17" s="178"/>
      <c r="U17" s="283"/>
      <c r="V17" s="178"/>
    </row>
    <row r="18" spans="1:22" ht="63" customHeight="1" x14ac:dyDescent="0.25">
      <c r="A18" s="76" t="str">
        <f t="shared" si="0"/>
        <v/>
      </c>
      <c r="B18" s="77" t="str">
        <f t="shared" si="1"/>
        <v/>
      </c>
      <c r="C18" s="78" t="str">
        <f t="shared" si="2"/>
        <v/>
      </c>
      <c r="D18" s="186"/>
      <c r="E18" s="187"/>
      <c r="F18" s="180"/>
      <c r="G18" s="180"/>
      <c r="H18" s="178"/>
      <c r="I18" s="178"/>
      <c r="J18" s="188"/>
      <c r="K18" s="178"/>
      <c r="L18" s="178"/>
      <c r="M18" s="284"/>
      <c r="N18" s="188"/>
      <c r="O18" s="191"/>
      <c r="P18" s="191"/>
      <c r="Q18" s="178"/>
      <c r="R18" s="191"/>
      <c r="S18" s="191"/>
      <c r="T18" s="191"/>
      <c r="U18" s="283"/>
      <c r="V18" s="191"/>
    </row>
    <row r="19" spans="1:22" ht="63" customHeight="1" x14ac:dyDescent="0.25">
      <c r="A19" s="76" t="str">
        <f t="shared" si="0"/>
        <v/>
      </c>
      <c r="B19" s="77" t="str">
        <f t="shared" si="1"/>
        <v/>
      </c>
      <c r="C19" s="78" t="str">
        <f t="shared" si="2"/>
        <v/>
      </c>
      <c r="D19" s="186"/>
      <c r="E19" s="187"/>
      <c r="F19" s="180"/>
      <c r="G19" s="180"/>
      <c r="H19" s="178"/>
      <c r="I19" s="178"/>
      <c r="J19" s="188"/>
      <c r="K19" s="178"/>
      <c r="L19" s="178"/>
      <c r="M19" s="284"/>
      <c r="N19" s="188"/>
      <c r="O19" s="191"/>
      <c r="P19" s="191"/>
      <c r="Q19" s="178"/>
      <c r="R19" s="191"/>
      <c r="S19" s="191"/>
      <c r="T19" s="191"/>
      <c r="U19" s="283"/>
      <c r="V19" s="191"/>
    </row>
    <row r="20" spans="1:22" ht="63" customHeight="1" x14ac:dyDescent="0.25">
      <c r="A20" s="76" t="str">
        <f t="shared" si="0"/>
        <v/>
      </c>
      <c r="B20" s="77" t="str">
        <f t="shared" si="1"/>
        <v/>
      </c>
      <c r="C20" s="78" t="str">
        <f t="shared" si="2"/>
        <v/>
      </c>
      <c r="D20" s="186"/>
      <c r="E20" s="187"/>
      <c r="F20" s="180"/>
      <c r="G20" s="180"/>
      <c r="H20" s="178"/>
      <c r="I20" s="178"/>
      <c r="J20" s="188"/>
      <c r="K20" s="178"/>
      <c r="L20" s="178"/>
      <c r="M20" s="284"/>
      <c r="N20" s="188"/>
      <c r="O20" s="191"/>
      <c r="P20" s="191"/>
      <c r="Q20" s="178"/>
      <c r="R20" s="191"/>
      <c r="S20" s="191"/>
      <c r="T20" s="191"/>
      <c r="U20" s="283"/>
      <c r="V20" s="191"/>
    </row>
    <row r="21" spans="1:22" ht="63" customHeight="1" x14ac:dyDescent="0.25">
      <c r="A21" s="76" t="str">
        <f t="shared" si="0"/>
        <v/>
      </c>
      <c r="B21" s="77" t="str">
        <f t="shared" si="1"/>
        <v/>
      </c>
      <c r="C21" s="78" t="str">
        <f t="shared" si="2"/>
        <v/>
      </c>
      <c r="D21" s="186"/>
      <c r="E21" s="187"/>
      <c r="F21" s="181"/>
      <c r="G21" s="181"/>
      <c r="H21" s="178"/>
      <c r="I21" s="178"/>
      <c r="J21" s="178"/>
      <c r="K21" s="179"/>
      <c r="L21" s="179"/>
      <c r="M21" s="284"/>
      <c r="N21" s="188"/>
      <c r="O21" s="191"/>
      <c r="P21" s="191"/>
      <c r="Q21" s="178"/>
      <c r="R21" s="191"/>
      <c r="S21" s="191"/>
      <c r="T21" s="191"/>
      <c r="U21" s="283"/>
      <c r="V21" s="191"/>
    </row>
    <row r="22" spans="1:22" ht="63" customHeight="1" x14ac:dyDescent="0.25">
      <c r="A22" s="76" t="str">
        <f t="shared" si="0"/>
        <v/>
      </c>
      <c r="B22" s="77" t="str">
        <f t="shared" si="1"/>
        <v/>
      </c>
      <c r="C22" s="78" t="str">
        <f t="shared" si="2"/>
        <v/>
      </c>
      <c r="D22" s="186"/>
      <c r="E22" s="187"/>
      <c r="F22" s="181"/>
      <c r="G22" s="181"/>
      <c r="H22" s="178"/>
      <c r="I22" s="178"/>
      <c r="J22" s="188"/>
      <c r="K22" s="178"/>
      <c r="L22" s="178"/>
      <c r="M22" s="284"/>
      <c r="N22" s="188"/>
      <c r="O22" s="191"/>
      <c r="P22" s="191"/>
      <c r="Q22" s="178"/>
      <c r="R22" s="191"/>
      <c r="S22" s="191"/>
      <c r="T22" s="191"/>
      <c r="U22" s="283"/>
      <c r="V22" s="191"/>
    </row>
    <row r="23" spans="1:22" ht="63" customHeight="1" x14ac:dyDescent="0.25">
      <c r="A23" s="76" t="str">
        <f t="shared" si="0"/>
        <v/>
      </c>
      <c r="B23" s="77" t="str">
        <f t="shared" si="1"/>
        <v/>
      </c>
      <c r="C23" s="78" t="str">
        <f t="shared" si="2"/>
        <v/>
      </c>
      <c r="D23" s="186"/>
      <c r="E23" s="187"/>
      <c r="F23" s="181"/>
      <c r="G23" s="181"/>
      <c r="H23" s="178"/>
      <c r="I23" s="178"/>
      <c r="J23" s="188"/>
      <c r="K23" s="178"/>
      <c r="L23" s="178"/>
      <c r="M23" s="284"/>
      <c r="N23" s="188"/>
      <c r="O23" s="191"/>
      <c r="P23" s="191"/>
      <c r="Q23" s="178"/>
      <c r="R23" s="191"/>
      <c r="S23" s="191"/>
      <c r="T23" s="191"/>
      <c r="U23" s="283"/>
      <c r="V23" s="191"/>
    </row>
    <row r="24" spans="1:22" ht="63" customHeight="1" x14ac:dyDescent="0.25">
      <c r="A24" s="76" t="str">
        <f t="shared" si="0"/>
        <v/>
      </c>
      <c r="B24" s="77" t="str">
        <f t="shared" si="1"/>
        <v/>
      </c>
      <c r="C24" s="78" t="str">
        <f t="shared" si="2"/>
        <v/>
      </c>
      <c r="D24" s="186"/>
      <c r="E24" s="187"/>
      <c r="F24" s="190"/>
      <c r="G24" s="181"/>
      <c r="H24" s="178"/>
      <c r="I24" s="178"/>
      <c r="J24" s="188"/>
      <c r="K24" s="178"/>
      <c r="L24" s="178"/>
      <c r="M24" s="284"/>
      <c r="N24" s="188"/>
      <c r="O24" s="191"/>
      <c r="P24" s="191"/>
      <c r="Q24" s="178"/>
      <c r="R24" s="191"/>
      <c r="S24" s="191"/>
      <c r="T24" s="191"/>
      <c r="U24" s="283"/>
      <c r="V24" s="191"/>
    </row>
    <row r="25" spans="1:22" ht="63" customHeight="1" x14ac:dyDescent="0.25">
      <c r="A25" s="76" t="str">
        <f t="shared" si="0"/>
        <v/>
      </c>
      <c r="B25" s="77" t="str">
        <f t="shared" si="1"/>
        <v/>
      </c>
      <c r="C25" s="78" t="str">
        <f t="shared" si="2"/>
        <v/>
      </c>
      <c r="D25" s="186"/>
      <c r="E25" s="187"/>
      <c r="F25" s="181"/>
      <c r="G25" s="181"/>
      <c r="H25" s="178"/>
      <c r="I25" s="178"/>
      <c r="J25" s="188"/>
      <c r="K25" s="178"/>
      <c r="L25" s="178"/>
      <c r="M25" s="284"/>
      <c r="N25" s="188"/>
      <c r="O25" s="191"/>
      <c r="P25" s="191"/>
      <c r="Q25" s="178"/>
      <c r="R25" s="191"/>
      <c r="S25" s="191"/>
      <c r="T25" s="191"/>
      <c r="U25" s="283"/>
      <c r="V25" s="191"/>
    </row>
    <row r="26" spans="1:22" ht="63" customHeight="1" x14ac:dyDescent="0.25">
      <c r="A26" s="76" t="str">
        <f t="shared" si="0"/>
        <v/>
      </c>
      <c r="B26" s="77" t="str">
        <f t="shared" si="1"/>
        <v/>
      </c>
      <c r="C26" s="78" t="str">
        <f t="shared" si="2"/>
        <v/>
      </c>
      <c r="D26" s="186"/>
      <c r="E26" s="187"/>
      <c r="F26" s="181"/>
      <c r="G26" s="181"/>
      <c r="H26" s="178"/>
      <c r="I26" s="178"/>
      <c r="J26" s="188"/>
      <c r="K26" s="178"/>
      <c r="L26" s="178"/>
      <c r="M26" s="284"/>
      <c r="N26" s="188"/>
      <c r="O26" s="191"/>
      <c r="P26" s="191"/>
      <c r="Q26" s="178"/>
      <c r="R26" s="191"/>
      <c r="S26" s="191"/>
      <c r="T26" s="191"/>
      <c r="U26" s="283"/>
      <c r="V26" s="191"/>
    </row>
    <row r="27" spans="1:22" ht="63" customHeight="1" x14ac:dyDescent="0.25">
      <c r="A27" s="76" t="str">
        <f t="shared" si="0"/>
        <v/>
      </c>
      <c r="B27" s="77" t="str">
        <f t="shared" si="1"/>
        <v/>
      </c>
      <c r="C27" s="78" t="str">
        <f t="shared" si="2"/>
        <v/>
      </c>
      <c r="D27" s="186"/>
      <c r="E27" s="187"/>
      <c r="F27" s="181"/>
      <c r="G27" s="181"/>
      <c r="H27" s="178"/>
      <c r="I27" s="178"/>
      <c r="J27" s="188"/>
      <c r="K27" s="178"/>
      <c r="L27" s="178"/>
      <c r="M27" s="284"/>
      <c r="N27" s="188"/>
      <c r="O27" s="191"/>
      <c r="P27" s="191"/>
      <c r="Q27" s="178"/>
      <c r="R27" s="191"/>
      <c r="S27" s="191"/>
      <c r="T27" s="191"/>
      <c r="U27" s="283"/>
      <c r="V27" s="191"/>
    </row>
    <row r="28" spans="1:22" ht="63" customHeight="1" x14ac:dyDescent="0.25">
      <c r="A28" s="76" t="str">
        <f t="shared" si="0"/>
        <v/>
      </c>
      <c r="B28" s="77" t="str">
        <f t="shared" si="1"/>
        <v/>
      </c>
      <c r="C28" s="78" t="str">
        <f t="shared" si="2"/>
        <v/>
      </c>
      <c r="D28" s="186"/>
      <c r="E28" s="187"/>
      <c r="F28" s="181"/>
      <c r="G28" s="181"/>
      <c r="H28" s="178"/>
      <c r="I28" s="178"/>
      <c r="J28" s="188"/>
      <c r="K28" s="178"/>
      <c r="L28" s="178"/>
      <c r="M28" s="284"/>
      <c r="N28" s="188"/>
      <c r="O28" s="191"/>
      <c r="P28" s="191"/>
      <c r="Q28" s="178"/>
      <c r="R28" s="191"/>
      <c r="S28" s="191"/>
      <c r="T28" s="191"/>
      <c r="U28" s="283"/>
      <c r="V28" s="191"/>
    </row>
    <row r="29" spans="1:22" ht="63" customHeight="1" x14ac:dyDescent="0.25">
      <c r="A29" s="76" t="str">
        <f t="shared" si="0"/>
        <v/>
      </c>
      <c r="B29" s="77" t="str">
        <f t="shared" si="1"/>
        <v/>
      </c>
      <c r="C29" s="78" t="str">
        <f t="shared" si="2"/>
        <v/>
      </c>
      <c r="D29" s="186"/>
      <c r="E29" s="187"/>
      <c r="F29" s="181"/>
      <c r="G29" s="181"/>
      <c r="H29" s="178"/>
      <c r="I29" s="178"/>
      <c r="J29" s="188"/>
      <c r="K29" s="178"/>
      <c r="L29" s="178"/>
      <c r="M29" s="284"/>
      <c r="N29" s="188"/>
      <c r="O29" s="191"/>
      <c r="P29" s="191"/>
      <c r="Q29" s="178"/>
      <c r="R29" s="191"/>
      <c r="S29" s="191"/>
      <c r="T29" s="191"/>
      <c r="U29" s="283"/>
      <c r="V29" s="191"/>
    </row>
    <row r="30" spans="1:22" ht="63" customHeight="1" x14ac:dyDescent="0.25">
      <c r="A30" s="76" t="str">
        <f t="shared" si="0"/>
        <v/>
      </c>
      <c r="B30" s="77" t="str">
        <f t="shared" si="1"/>
        <v/>
      </c>
      <c r="C30" s="78" t="str">
        <f t="shared" si="2"/>
        <v/>
      </c>
      <c r="D30" s="186"/>
      <c r="E30" s="187"/>
      <c r="F30" s="181"/>
      <c r="G30" s="181"/>
      <c r="H30" s="178"/>
      <c r="I30" s="178"/>
      <c r="J30" s="188"/>
      <c r="K30" s="178"/>
      <c r="L30" s="178"/>
      <c r="M30" s="284"/>
      <c r="N30" s="188"/>
      <c r="O30" s="191"/>
      <c r="P30" s="191"/>
      <c r="Q30" s="178"/>
      <c r="R30" s="191"/>
      <c r="S30" s="191"/>
      <c r="T30" s="191"/>
      <c r="U30" s="283"/>
      <c r="V30" s="191"/>
    </row>
    <row r="31" spans="1:22" ht="63" customHeight="1" x14ac:dyDescent="0.25">
      <c r="A31" s="76" t="str">
        <f t="shared" si="0"/>
        <v/>
      </c>
      <c r="B31" s="77" t="str">
        <f t="shared" si="1"/>
        <v/>
      </c>
      <c r="C31" s="78" t="str">
        <f t="shared" si="2"/>
        <v/>
      </c>
      <c r="D31" s="186"/>
      <c r="E31" s="187"/>
      <c r="F31" s="181"/>
      <c r="G31" s="181"/>
      <c r="H31" s="178"/>
      <c r="I31" s="178"/>
      <c r="J31" s="188"/>
      <c r="K31" s="178"/>
      <c r="L31" s="178"/>
      <c r="M31" s="284"/>
      <c r="N31" s="188"/>
      <c r="O31" s="191"/>
      <c r="P31" s="191"/>
      <c r="Q31" s="178"/>
      <c r="R31" s="191"/>
      <c r="S31" s="191"/>
      <c r="T31" s="191"/>
      <c r="U31" s="283"/>
      <c r="V31" s="191"/>
    </row>
    <row r="32" spans="1:22" ht="63" customHeight="1" x14ac:dyDescent="0.25">
      <c r="A32" s="76" t="str">
        <f t="shared" si="0"/>
        <v/>
      </c>
      <c r="B32" s="77" t="str">
        <f t="shared" si="1"/>
        <v/>
      </c>
      <c r="C32" s="78" t="str">
        <f t="shared" si="2"/>
        <v/>
      </c>
      <c r="D32" s="186"/>
      <c r="E32" s="187"/>
      <c r="F32" s="181"/>
      <c r="G32" s="181"/>
      <c r="H32" s="178"/>
      <c r="I32" s="178"/>
      <c r="J32" s="188"/>
      <c r="K32" s="178"/>
      <c r="L32" s="178"/>
      <c r="M32" s="284"/>
      <c r="N32" s="188"/>
      <c r="O32" s="191"/>
      <c r="P32" s="191"/>
      <c r="Q32" s="178"/>
      <c r="R32" s="191"/>
      <c r="S32" s="191"/>
      <c r="T32" s="191"/>
      <c r="U32" s="283"/>
      <c r="V32" s="191"/>
    </row>
    <row r="33" spans="1:22" ht="63" customHeight="1" x14ac:dyDescent="0.25">
      <c r="A33" s="76" t="str">
        <f t="shared" si="0"/>
        <v/>
      </c>
      <c r="B33" s="77" t="str">
        <f t="shared" si="1"/>
        <v/>
      </c>
      <c r="C33" s="78" t="str">
        <f t="shared" si="2"/>
        <v/>
      </c>
      <c r="D33" s="186"/>
      <c r="E33" s="187"/>
      <c r="F33" s="181"/>
      <c r="G33" s="181"/>
      <c r="H33" s="178"/>
      <c r="I33" s="178"/>
      <c r="J33" s="188"/>
      <c r="K33" s="178"/>
      <c r="L33" s="178"/>
      <c r="M33" s="284"/>
      <c r="N33" s="188"/>
      <c r="O33" s="191"/>
      <c r="P33" s="191"/>
      <c r="Q33" s="178"/>
      <c r="R33" s="191"/>
      <c r="S33" s="191"/>
      <c r="T33" s="191"/>
      <c r="U33" s="283"/>
      <c r="V33" s="191"/>
    </row>
    <row r="34" spans="1:22" ht="63" customHeight="1" x14ac:dyDescent="0.25">
      <c r="A34" s="76" t="str">
        <f t="shared" si="0"/>
        <v/>
      </c>
      <c r="B34" s="77" t="str">
        <f t="shared" si="1"/>
        <v/>
      </c>
      <c r="C34" s="78" t="str">
        <f t="shared" si="2"/>
        <v/>
      </c>
      <c r="D34" s="186"/>
      <c r="E34" s="187"/>
      <c r="F34" s="181"/>
      <c r="G34" s="181"/>
      <c r="H34" s="178"/>
      <c r="I34" s="178"/>
      <c r="J34" s="188"/>
      <c r="K34" s="178"/>
      <c r="L34" s="178"/>
      <c r="M34" s="284"/>
      <c r="N34" s="188"/>
      <c r="O34" s="191"/>
      <c r="P34" s="191"/>
      <c r="Q34" s="178"/>
      <c r="R34" s="191"/>
      <c r="S34" s="191"/>
      <c r="T34" s="191"/>
      <c r="U34" s="283"/>
      <c r="V34" s="191"/>
    </row>
    <row r="35" spans="1:22" ht="63" customHeight="1" x14ac:dyDescent="0.25">
      <c r="A35" s="76" t="str">
        <f t="shared" si="0"/>
        <v/>
      </c>
      <c r="B35" s="77" t="str">
        <f t="shared" si="1"/>
        <v/>
      </c>
      <c r="C35" s="78" t="str">
        <f t="shared" si="2"/>
        <v/>
      </c>
      <c r="D35" s="186"/>
      <c r="E35" s="187"/>
      <c r="F35" s="181"/>
      <c r="G35" s="181"/>
      <c r="H35" s="178"/>
      <c r="I35" s="178"/>
      <c r="J35" s="188"/>
      <c r="K35" s="178"/>
      <c r="L35" s="178"/>
      <c r="M35" s="284"/>
      <c r="N35" s="188"/>
      <c r="O35" s="191"/>
      <c r="P35" s="191"/>
      <c r="Q35" s="178"/>
      <c r="R35" s="191"/>
      <c r="S35" s="191"/>
      <c r="T35" s="191"/>
      <c r="U35" s="283"/>
      <c r="V35" s="191"/>
    </row>
    <row r="36" spans="1:22" ht="63" customHeight="1" x14ac:dyDescent="0.25">
      <c r="A36" s="76" t="str">
        <f t="shared" si="0"/>
        <v/>
      </c>
      <c r="B36" s="77" t="str">
        <f t="shared" si="1"/>
        <v/>
      </c>
      <c r="C36" s="78" t="str">
        <f t="shared" si="2"/>
        <v/>
      </c>
      <c r="D36" s="186"/>
      <c r="E36" s="187"/>
      <c r="F36" s="181"/>
      <c r="G36" s="181"/>
      <c r="H36" s="178"/>
      <c r="I36" s="178"/>
      <c r="J36" s="188"/>
      <c r="K36" s="178"/>
      <c r="L36" s="178"/>
      <c r="M36" s="284"/>
      <c r="N36" s="188"/>
      <c r="O36" s="191"/>
      <c r="P36" s="191"/>
      <c r="Q36" s="178"/>
      <c r="R36" s="191"/>
      <c r="S36" s="191"/>
      <c r="T36" s="191"/>
      <c r="U36" s="283"/>
      <c r="V36" s="191"/>
    </row>
    <row r="37" spans="1:22" ht="63" customHeight="1" x14ac:dyDescent="0.25">
      <c r="A37" s="76" t="str">
        <f t="shared" si="0"/>
        <v/>
      </c>
      <c r="B37" s="77" t="str">
        <f t="shared" si="1"/>
        <v/>
      </c>
      <c r="C37" s="78" t="str">
        <f t="shared" si="2"/>
        <v/>
      </c>
      <c r="D37" s="186"/>
      <c r="E37" s="187"/>
      <c r="F37" s="181"/>
      <c r="G37" s="181"/>
      <c r="H37" s="178"/>
      <c r="I37" s="178"/>
      <c r="J37" s="188"/>
      <c r="K37" s="178"/>
      <c r="L37" s="178"/>
      <c r="M37" s="284"/>
      <c r="N37" s="188"/>
      <c r="O37" s="191"/>
      <c r="P37" s="191"/>
      <c r="Q37" s="178"/>
      <c r="R37" s="191"/>
      <c r="S37" s="191"/>
      <c r="T37" s="191"/>
      <c r="U37" s="283"/>
      <c r="V37" s="191"/>
    </row>
    <row r="38" spans="1:22" ht="63" customHeight="1" x14ac:dyDescent="0.25">
      <c r="A38" s="76" t="str">
        <f t="shared" si="0"/>
        <v/>
      </c>
      <c r="B38" s="77" t="str">
        <f t="shared" si="1"/>
        <v/>
      </c>
      <c r="C38" s="78" t="str">
        <f t="shared" si="2"/>
        <v/>
      </c>
      <c r="D38" s="186"/>
      <c r="E38" s="187"/>
      <c r="F38" s="181"/>
      <c r="G38" s="181"/>
      <c r="H38" s="178"/>
      <c r="I38" s="178"/>
      <c r="J38" s="188"/>
      <c r="K38" s="178"/>
      <c r="L38" s="178"/>
      <c r="M38" s="284"/>
      <c r="N38" s="188"/>
      <c r="O38" s="191"/>
      <c r="P38" s="191"/>
      <c r="Q38" s="178"/>
      <c r="R38" s="191"/>
      <c r="S38" s="191"/>
      <c r="T38" s="191"/>
      <c r="U38" s="283"/>
      <c r="V38" s="191"/>
    </row>
    <row r="39" spans="1:22" ht="63" customHeight="1" x14ac:dyDescent="0.25">
      <c r="A39" s="76" t="str">
        <f t="shared" si="0"/>
        <v/>
      </c>
      <c r="B39" s="77" t="str">
        <f t="shared" si="1"/>
        <v/>
      </c>
      <c r="C39" s="78" t="str">
        <f t="shared" si="2"/>
        <v/>
      </c>
      <c r="D39" s="186"/>
      <c r="E39" s="187"/>
      <c r="F39" s="181"/>
      <c r="G39" s="181"/>
      <c r="H39" s="178"/>
      <c r="I39" s="178"/>
      <c r="J39" s="188"/>
      <c r="K39" s="178"/>
      <c r="L39" s="178"/>
      <c r="M39" s="284"/>
      <c r="N39" s="188"/>
      <c r="O39" s="191"/>
      <c r="P39" s="191"/>
      <c r="Q39" s="178"/>
      <c r="R39" s="191"/>
      <c r="S39" s="191"/>
      <c r="T39" s="191"/>
      <c r="U39" s="283"/>
      <c r="V39" s="191"/>
    </row>
    <row r="40" spans="1:22" ht="63" customHeight="1" x14ac:dyDescent="0.25">
      <c r="A40" s="76" t="str">
        <f t="shared" si="0"/>
        <v/>
      </c>
      <c r="B40" s="77" t="str">
        <f t="shared" si="1"/>
        <v/>
      </c>
      <c r="C40" s="78" t="str">
        <f t="shared" si="2"/>
        <v/>
      </c>
      <c r="D40" s="186"/>
      <c r="E40" s="187"/>
      <c r="F40" s="181"/>
      <c r="G40" s="181"/>
      <c r="H40" s="178"/>
      <c r="I40" s="178"/>
      <c r="J40" s="188"/>
      <c r="K40" s="178"/>
      <c r="L40" s="178"/>
      <c r="M40" s="284"/>
      <c r="N40" s="188"/>
      <c r="O40" s="191"/>
      <c r="P40" s="191"/>
      <c r="Q40" s="178"/>
      <c r="R40" s="191"/>
      <c r="S40" s="191"/>
      <c r="T40" s="191"/>
      <c r="U40" s="283"/>
      <c r="V40" s="191"/>
    </row>
    <row r="41" spans="1:22" ht="63" customHeight="1" x14ac:dyDescent="0.25">
      <c r="A41" s="76" t="str">
        <f t="shared" si="0"/>
        <v/>
      </c>
      <c r="B41" s="77" t="str">
        <f t="shared" si="1"/>
        <v/>
      </c>
      <c r="C41" s="78" t="str">
        <f t="shared" si="2"/>
        <v/>
      </c>
      <c r="D41" s="186"/>
      <c r="E41" s="187"/>
      <c r="F41" s="181"/>
      <c r="G41" s="181"/>
      <c r="H41" s="178"/>
      <c r="I41" s="178"/>
      <c r="J41" s="188"/>
      <c r="K41" s="178"/>
      <c r="L41" s="178"/>
      <c r="M41" s="284"/>
      <c r="N41" s="188"/>
      <c r="O41" s="191"/>
      <c r="P41" s="191"/>
      <c r="Q41" s="178"/>
      <c r="R41" s="191"/>
      <c r="S41" s="191"/>
      <c r="T41" s="191"/>
      <c r="U41" s="283"/>
      <c r="V41" s="191"/>
    </row>
    <row r="42" spans="1:22" ht="63" customHeight="1" x14ac:dyDescent="0.25">
      <c r="A42" s="76" t="str">
        <f t="shared" si="0"/>
        <v/>
      </c>
      <c r="B42" s="77" t="str">
        <f t="shared" si="1"/>
        <v/>
      </c>
      <c r="C42" s="78" t="str">
        <f t="shared" si="2"/>
        <v/>
      </c>
      <c r="D42" s="186"/>
      <c r="E42" s="187"/>
      <c r="F42" s="181"/>
      <c r="G42" s="181"/>
      <c r="H42" s="178"/>
      <c r="I42" s="178"/>
      <c r="J42" s="188"/>
      <c r="K42" s="178"/>
      <c r="L42" s="178"/>
      <c r="M42" s="284"/>
      <c r="N42" s="188"/>
      <c r="O42" s="191"/>
      <c r="P42" s="191"/>
      <c r="Q42" s="178"/>
      <c r="R42" s="191"/>
      <c r="S42" s="191"/>
      <c r="T42" s="191"/>
      <c r="U42" s="283"/>
      <c r="V42" s="191"/>
    </row>
    <row r="43" spans="1:22" ht="63" customHeight="1" x14ac:dyDescent="0.25">
      <c r="A43" s="76" t="str">
        <f t="shared" si="0"/>
        <v/>
      </c>
      <c r="B43" s="77" t="str">
        <f t="shared" si="1"/>
        <v/>
      </c>
      <c r="C43" s="78" t="str">
        <f t="shared" si="2"/>
        <v/>
      </c>
      <c r="D43" s="186"/>
      <c r="E43" s="187"/>
      <c r="F43" s="181"/>
      <c r="G43" s="181"/>
      <c r="H43" s="178"/>
      <c r="I43" s="178"/>
      <c r="J43" s="188"/>
      <c r="K43" s="178"/>
      <c r="L43" s="178"/>
      <c r="M43" s="284"/>
      <c r="N43" s="188"/>
      <c r="O43" s="191"/>
      <c r="P43" s="191"/>
      <c r="Q43" s="178"/>
      <c r="R43" s="191"/>
      <c r="S43" s="191"/>
      <c r="T43" s="191"/>
      <c r="U43" s="283"/>
      <c r="V43" s="191"/>
    </row>
    <row r="44" spans="1:22" ht="63" customHeight="1" x14ac:dyDescent="0.25">
      <c r="A44" s="76" t="str">
        <f t="shared" si="0"/>
        <v/>
      </c>
      <c r="B44" s="77" t="str">
        <f t="shared" si="1"/>
        <v/>
      </c>
      <c r="C44" s="78" t="str">
        <f t="shared" si="2"/>
        <v/>
      </c>
      <c r="D44" s="186"/>
      <c r="E44" s="187"/>
      <c r="F44" s="181"/>
      <c r="G44" s="181"/>
      <c r="H44" s="178"/>
      <c r="I44" s="178"/>
      <c r="J44" s="188"/>
      <c r="K44" s="178"/>
      <c r="L44" s="178"/>
      <c r="M44" s="284"/>
      <c r="N44" s="188"/>
      <c r="O44" s="191"/>
      <c r="P44" s="191"/>
      <c r="Q44" s="178"/>
      <c r="R44" s="191"/>
      <c r="S44" s="191"/>
      <c r="T44" s="191"/>
      <c r="U44" s="283"/>
      <c r="V44" s="191"/>
    </row>
    <row r="45" spans="1:22" ht="63" customHeight="1" x14ac:dyDescent="0.25">
      <c r="A45" s="76" t="str">
        <f t="shared" si="0"/>
        <v/>
      </c>
      <c r="B45" s="77" t="str">
        <f t="shared" si="1"/>
        <v/>
      </c>
      <c r="C45" s="78" t="str">
        <f t="shared" si="2"/>
        <v/>
      </c>
      <c r="D45" s="186"/>
      <c r="E45" s="187"/>
      <c r="F45" s="181"/>
      <c r="G45" s="181"/>
      <c r="H45" s="178"/>
      <c r="I45" s="178"/>
      <c r="J45" s="188"/>
      <c r="K45" s="178"/>
      <c r="L45" s="178"/>
      <c r="M45" s="284"/>
      <c r="N45" s="188"/>
      <c r="O45" s="191"/>
      <c r="P45" s="191"/>
      <c r="Q45" s="178"/>
      <c r="R45" s="191"/>
      <c r="S45" s="191"/>
      <c r="T45" s="191"/>
      <c r="U45" s="283"/>
      <c r="V45" s="191"/>
    </row>
    <row r="46" spans="1:22" ht="63" customHeight="1" x14ac:dyDescent="0.25">
      <c r="A46" s="76" t="str">
        <f t="shared" si="0"/>
        <v/>
      </c>
      <c r="B46" s="77" t="str">
        <f t="shared" si="1"/>
        <v/>
      </c>
      <c r="C46" s="78" t="str">
        <f t="shared" si="2"/>
        <v/>
      </c>
      <c r="D46" s="186"/>
      <c r="E46" s="187"/>
      <c r="F46" s="181"/>
      <c r="G46" s="181"/>
      <c r="H46" s="178"/>
      <c r="I46" s="178"/>
      <c r="J46" s="188"/>
      <c r="K46" s="178"/>
      <c r="L46" s="178"/>
      <c r="M46" s="284"/>
      <c r="N46" s="188"/>
      <c r="O46" s="191"/>
      <c r="P46" s="191"/>
      <c r="Q46" s="178"/>
      <c r="R46" s="191"/>
      <c r="S46" s="191"/>
      <c r="T46" s="191"/>
      <c r="U46" s="283"/>
      <c r="V46" s="191"/>
    </row>
    <row r="47" spans="1:22" ht="63" customHeight="1" x14ac:dyDescent="0.25">
      <c r="A47" s="76" t="str">
        <f t="shared" si="0"/>
        <v/>
      </c>
      <c r="B47" s="77" t="str">
        <f t="shared" si="1"/>
        <v/>
      </c>
      <c r="C47" s="78" t="str">
        <f t="shared" si="2"/>
        <v/>
      </c>
      <c r="D47" s="186"/>
      <c r="E47" s="187"/>
      <c r="F47" s="181"/>
      <c r="G47" s="181"/>
      <c r="H47" s="178"/>
      <c r="I47" s="178"/>
      <c r="J47" s="188"/>
      <c r="K47" s="178"/>
      <c r="L47" s="178"/>
      <c r="M47" s="284"/>
      <c r="N47" s="188"/>
      <c r="O47" s="191"/>
      <c r="P47" s="191"/>
      <c r="Q47" s="178"/>
      <c r="R47" s="191"/>
      <c r="S47" s="191"/>
      <c r="T47" s="191"/>
      <c r="U47" s="283"/>
      <c r="V47" s="191"/>
    </row>
    <row r="48" spans="1:22" ht="63" customHeight="1" x14ac:dyDescent="0.25">
      <c r="A48" s="76" t="str">
        <f t="shared" si="0"/>
        <v/>
      </c>
      <c r="B48" s="77" t="str">
        <f t="shared" si="1"/>
        <v/>
      </c>
      <c r="C48" s="78" t="str">
        <f t="shared" si="2"/>
        <v/>
      </c>
      <c r="D48" s="186"/>
      <c r="E48" s="187"/>
      <c r="F48" s="181"/>
      <c r="G48" s="181"/>
      <c r="H48" s="178"/>
      <c r="I48" s="178"/>
      <c r="J48" s="188"/>
      <c r="K48" s="178"/>
      <c r="L48" s="178"/>
      <c r="M48" s="284"/>
      <c r="N48" s="188"/>
      <c r="O48" s="191"/>
      <c r="P48" s="191"/>
      <c r="Q48" s="178"/>
      <c r="R48" s="191"/>
      <c r="S48" s="191"/>
      <c r="T48" s="191"/>
      <c r="U48" s="283"/>
      <c r="V48" s="191"/>
    </row>
    <row r="49" spans="1:22" ht="63" customHeight="1" x14ac:dyDescent="0.25">
      <c r="A49" s="76" t="str">
        <f t="shared" si="0"/>
        <v/>
      </c>
      <c r="B49" s="77" t="str">
        <f t="shared" si="1"/>
        <v/>
      </c>
      <c r="C49" s="78" t="str">
        <f t="shared" si="2"/>
        <v/>
      </c>
      <c r="D49" s="186"/>
      <c r="E49" s="187"/>
      <c r="F49" s="181"/>
      <c r="G49" s="181"/>
      <c r="H49" s="178"/>
      <c r="I49" s="178"/>
      <c r="J49" s="188"/>
      <c r="K49" s="178"/>
      <c r="L49" s="178"/>
      <c r="M49" s="284"/>
      <c r="N49" s="188"/>
      <c r="O49" s="191"/>
      <c r="P49" s="191"/>
      <c r="Q49" s="178"/>
      <c r="R49" s="191"/>
      <c r="S49" s="191"/>
      <c r="T49" s="191"/>
      <c r="U49" s="283"/>
      <c r="V49" s="191"/>
    </row>
    <row r="50" spans="1:22" ht="63" customHeight="1" x14ac:dyDescent="0.25">
      <c r="A50" s="76" t="str">
        <f t="shared" si="0"/>
        <v/>
      </c>
      <c r="B50" s="77" t="str">
        <f t="shared" si="1"/>
        <v/>
      </c>
      <c r="C50" s="78" t="str">
        <f t="shared" si="2"/>
        <v/>
      </c>
      <c r="D50" s="186"/>
      <c r="E50" s="187"/>
      <c r="F50" s="181"/>
      <c r="G50" s="181"/>
      <c r="H50" s="178"/>
      <c r="I50" s="178"/>
      <c r="J50" s="188"/>
      <c r="K50" s="178"/>
      <c r="L50" s="178"/>
      <c r="M50" s="284"/>
      <c r="N50" s="188"/>
      <c r="O50" s="191"/>
      <c r="P50" s="191"/>
      <c r="Q50" s="178"/>
      <c r="R50" s="191"/>
      <c r="S50" s="191"/>
      <c r="T50" s="191"/>
      <c r="U50" s="283"/>
      <c r="V50" s="191"/>
    </row>
  </sheetData>
  <sheetProtection password="CC74" sheet="1" objects="1" scenarios="1" insertHyperlinks="0"/>
  <mergeCells count="4">
    <mergeCell ref="F1:F3"/>
    <mergeCell ref="G1:I1"/>
    <mergeCell ref="A3:C3"/>
    <mergeCell ref="G2:N3"/>
  </mergeCells>
  <conditionalFormatting sqref="F19:G19 I10:I50">
    <cfRule type="cellIs" dxfId="62" priority="4" operator="equal">
      <formula>0</formula>
    </cfRule>
  </conditionalFormatting>
  <conditionalFormatting sqref="D3:E3">
    <cfRule type="expression" dxfId="61" priority="3">
      <formula>$A$3="?"</formula>
    </cfRule>
  </conditionalFormatting>
  <conditionalFormatting sqref="F19:G19 I10:I50">
    <cfRule type="cellIs" dxfId="60" priority="2" operator="equal">
      <formula>0</formula>
    </cfRule>
  </conditionalFormatting>
  <conditionalFormatting sqref="F19:G19 I10:I50">
    <cfRule type="cellIs" dxfId="59" priority="1" operator="equal">
      <formula>0</formula>
    </cfRule>
  </conditionalFormatting>
  <dataValidations count="5">
    <dataValidation type="list" allowBlank="1" showInputMessage="1" showErrorMessage="1" sqref="E5:E50" xr:uid="{00000000-0002-0000-2F00-000000000000}">
      <formula1>Autori</formula1>
    </dataValidation>
    <dataValidation type="list" allowBlank="1" showInputMessage="1" showErrorMessage="1" sqref="D5:D50" xr:uid="{00000000-0002-0000-2F00-000001000000}">
      <formula1>czecezecee</formula1>
    </dataValidation>
    <dataValidation type="list" errorStyle="warning" allowBlank="1" showInputMessage="1" showErrorMessage="1" sqref="H5:H50 Q5:Q50" xr:uid="{00000000-0002-0000-2F00-000002000000}">
      <formula1>coptszd</formula1>
    </dataValidation>
    <dataValidation type="whole" allowBlank="1" showInputMessage="1" showErrorMessage="1" sqref="M5:M50" xr:uid="{00000000-0002-0000-2F00-000003000000}">
      <formula1>1900</formula1>
      <formula2>2050</formula2>
    </dataValidation>
    <dataValidation type="whole" errorStyle="warning" allowBlank="1" showInputMessage="1" showErrorMessage="1" sqref="U5:U50" xr:uid="{00000000-0002-0000-2F00-000004000000}">
      <formula1>1900</formula1>
      <formula2>2050</formula2>
    </dataValidation>
  </dataValidations>
  <pageMargins left="0.7" right="0.7" top="0.75" bottom="0.75" header="0.3" footer="0.3"/>
  <pageSetup paperSize="9" orientation="portrait" horizontalDpi="4294967293" vertic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9FF99"/>
  </sheetPr>
  <dimension ref="A1:V50"/>
  <sheetViews>
    <sheetView zoomScale="80" zoomScaleNormal="80" workbookViewId="0">
      <pane ySplit="4" topLeftCell="A5" activePane="bottomLeft" state="frozen"/>
      <selection activeCell="G1" sqref="G1:K3"/>
      <selection pane="bottomLeft" activeCell="A5" sqref="A5"/>
    </sheetView>
  </sheetViews>
  <sheetFormatPr defaultRowHeight="15" x14ac:dyDescent="0.25"/>
  <cols>
    <col min="1" max="1" width="4" customWidth="1"/>
    <col min="2" max="2" width="6.85546875" customWidth="1"/>
    <col min="3" max="3" width="21.5703125" customWidth="1"/>
    <col min="4" max="4" width="17.140625" customWidth="1"/>
    <col min="5" max="5" width="6.7109375" customWidth="1"/>
    <col min="6" max="6" width="35.42578125" customWidth="1"/>
    <col min="7" max="7" width="64.140625" customWidth="1"/>
    <col min="8" max="8" width="16.140625" customWidth="1"/>
    <col min="9" max="9" width="50.42578125" customWidth="1"/>
    <col min="10" max="10" width="24.5703125" bestFit="1" customWidth="1"/>
    <col min="11" max="12" width="27.28515625" bestFit="1" customWidth="1"/>
    <col min="13" max="13" width="11.140625" customWidth="1"/>
    <col min="14" max="14" width="32.140625" style="40" customWidth="1"/>
    <col min="15" max="15" width="33.85546875" customWidth="1"/>
    <col min="16" max="16" width="53.28515625" customWidth="1"/>
    <col min="17" max="17" width="14.7109375" customWidth="1"/>
    <col min="18" max="18" width="35" customWidth="1"/>
    <col min="19" max="19" width="30.42578125" customWidth="1"/>
    <col min="20" max="20" width="28.7109375" customWidth="1"/>
    <col min="21" max="21" width="10.42578125" customWidth="1"/>
    <col min="22" max="22" width="33.85546875" customWidth="1"/>
  </cols>
  <sheetData>
    <row r="1" spans="1:22" ht="15.75" x14ac:dyDescent="0.25">
      <c r="A1" s="102" t="str">
        <f>FisaAutoevaluare!A1</f>
        <v>Universitatea SPIRU HARET - 
Anul universitar 2021-2022</v>
      </c>
      <c r="B1" s="102"/>
      <c r="C1" s="102"/>
      <c r="D1" s="102"/>
      <c r="E1" s="102"/>
      <c r="F1" s="669" t="str">
        <f>HYPERLINK("#FisaAutoevaluare!D210","Inapoi in Fisa C")</f>
        <v>Inapoi in Fisa C</v>
      </c>
      <c r="G1" s="683" t="str">
        <f>FisaAutoevaluare!B198</f>
        <v>Citări în publicatii in conformitate cu "Standardele minimale si obligatorii pentru conferirea titlurilor didactice"</v>
      </c>
      <c r="H1" s="683"/>
      <c r="I1" s="683"/>
      <c r="K1" s="41"/>
      <c r="L1" s="41"/>
    </row>
    <row r="2" spans="1:22" ht="15.75" customHeight="1" x14ac:dyDescent="0.25">
      <c r="A2" s="102">
        <f>FisaAutoevaluare!D2</f>
        <v>0</v>
      </c>
      <c r="B2" s="102"/>
      <c r="C2" s="102"/>
      <c r="D2" s="102"/>
      <c r="E2" s="102"/>
      <c r="F2" s="670"/>
      <c r="G2" s="681" t="str">
        <f>FisaAutoevaluare!D210</f>
        <v>Citări ale publicațiilor cadrului didactic în cărți de specialitate sau în volume colective, publicate în țară, la edituri recunoscute în domeniul postului ocupat, în calitate de cadru didactic la Universitatea Spiru Haret.</v>
      </c>
      <c r="H2" s="681"/>
      <c r="I2" s="681"/>
      <c r="J2" s="681"/>
      <c r="K2" s="681"/>
      <c r="L2" s="681"/>
      <c r="M2" s="681"/>
      <c r="N2" s="681"/>
    </row>
    <row r="3" spans="1:22" ht="15" customHeight="1" x14ac:dyDescent="0.25">
      <c r="A3" s="676" t="str">
        <f>IF(FisaAutoevaluare!D3="","?",FisaAutoevaluare!D3)</f>
        <v>?</v>
      </c>
      <c r="B3" s="676"/>
      <c r="C3" s="676"/>
      <c r="D3" s="103"/>
      <c r="E3" s="103"/>
      <c r="F3" s="671"/>
      <c r="G3" s="682"/>
      <c r="H3" s="682"/>
      <c r="I3" s="682"/>
      <c r="J3" s="682"/>
      <c r="K3" s="682"/>
      <c r="L3" s="682"/>
      <c r="M3" s="682"/>
      <c r="N3" s="682"/>
    </row>
    <row r="4" spans="1:22" s="43" customFormat="1" ht="30" x14ac:dyDescent="0.25">
      <c r="A4" s="74" t="s">
        <v>1962</v>
      </c>
      <c r="B4" s="75" t="s">
        <v>1963</v>
      </c>
      <c r="C4" s="75" t="s">
        <v>2277</v>
      </c>
      <c r="D4" s="198" t="s">
        <v>2214</v>
      </c>
      <c r="E4" s="197" t="s">
        <v>1992</v>
      </c>
      <c r="F4" s="198" t="s">
        <v>2312</v>
      </c>
      <c r="G4" s="198" t="s">
        <v>2314</v>
      </c>
      <c r="H4" s="198" t="s">
        <v>1964</v>
      </c>
      <c r="I4" s="198" t="s">
        <v>2315</v>
      </c>
      <c r="J4" s="198" t="s">
        <v>2304</v>
      </c>
      <c r="K4" s="198" t="s">
        <v>1988</v>
      </c>
      <c r="L4" s="198" t="s">
        <v>1965</v>
      </c>
      <c r="M4" s="198" t="s">
        <v>1966</v>
      </c>
      <c r="N4" s="198" t="s">
        <v>2585</v>
      </c>
      <c r="O4" s="198" t="s">
        <v>2312</v>
      </c>
      <c r="P4" s="198" t="s">
        <v>2316</v>
      </c>
      <c r="Q4" s="198" t="s">
        <v>1964</v>
      </c>
      <c r="R4" s="198" t="s">
        <v>2315</v>
      </c>
      <c r="S4" s="198" t="s">
        <v>2304</v>
      </c>
      <c r="T4" s="198" t="s">
        <v>2306</v>
      </c>
      <c r="U4" s="198" t="s">
        <v>1966</v>
      </c>
      <c r="V4" s="198" t="s">
        <v>2585</v>
      </c>
    </row>
    <row r="5" spans="1:22" ht="63" customHeight="1" x14ac:dyDescent="0.25">
      <c r="A5" s="76" t="str">
        <f>IF(G5="","",ROW()-4)</f>
        <v/>
      </c>
      <c r="B5" s="77" t="str">
        <f>IF(G5="","","C21")</f>
        <v/>
      </c>
      <c r="C5" s="78" t="str">
        <f>IF(AND(D5&lt;&gt;"",E5&lt;&gt;""),PROPER(A$3),"")</f>
        <v/>
      </c>
      <c r="D5" s="186"/>
      <c r="E5" s="187"/>
      <c r="F5" s="180"/>
      <c r="G5" s="178"/>
      <c r="H5" s="178"/>
      <c r="I5" s="178"/>
      <c r="J5" s="178"/>
      <c r="K5" s="179"/>
      <c r="L5" s="179"/>
      <c r="M5" s="284"/>
      <c r="N5" s="188"/>
      <c r="O5" s="191"/>
      <c r="P5" s="178"/>
      <c r="Q5" s="178"/>
      <c r="R5" s="178"/>
      <c r="S5" s="178"/>
      <c r="T5" s="178"/>
      <c r="U5" s="283"/>
      <c r="V5" s="178"/>
    </row>
    <row r="6" spans="1:22" ht="63" customHeight="1" x14ac:dyDescent="0.25">
      <c r="A6" s="76" t="str">
        <f t="shared" ref="A6:A50" si="0">IF(G6="","",ROW()-4)</f>
        <v/>
      </c>
      <c r="B6" s="77" t="str">
        <f t="shared" ref="B6:B50" si="1">IF(G6="","","C21")</f>
        <v/>
      </c>
      <c r="C6" s="78" t="str">
        <f t="shared" ref="C6:C50" si="2">IF(AND(D6&lt;&gt;"",E6&lt;&gt;""),PROPER(A$3),"")</f>
        <v/>
      </c>
      <c r="D6" s="186"/>
      <c r="E6" s="187"/>
      <c r="F6" s="180"/>
      <c r="G6" s="178"/>
      <c r="H6" s="178"/>
      <c r="I6" s="178"/>
      <c r="J6" s="188"/>
      <c r="K6" s="178"/>
      <c r="L6" s="178"/>
      <c r="M6" s="284"/>
      <c r="N6" s="188"/>
      <c r="O6" s="191"/>
      <c r="P6" s="178"/>
      <c r="Q6" s="178"/>
      <c r="R6" s="178"/>
      <c r="S6" s="178"/>
      <c r="T6" s="178"/>
      <c r="U6" s="283"/>
      <c r="V6" s="178"/>
    </row>
    <row r="7" spans="1:22" ht="63" customHeight="1" x14ac:dyDescent="0.25">
      <c r="A7" s="76" t="str">
        <f t="shared" si="0"/>
        <v/>
      </c>
      <c r="B7" s="77" t="str">
        <f t="shared" si="1"/>
        <v/>
      </c>
      <c r="C7" s="78" t="str">
        <f t="shared" si="2"/>
        <v/>
      </c>
      <c r="D7" s="186"/>
      <c r="E7" s="187"/>
      <c r="F7" s="180"/>
      <c r="G7" s="180"/>
      <c r="H7" s="178"/>
      <c r="I7" s="178"/>
      <c r="J7" s="188"/>
      <c r="K7" s="178"/>
      <c r="L7" s="178"/>
      <c r="M7" s="284"/>
      <c r="N7" s="188"/>
      <c r="O7" s="191"/>
      <c r="P7" s="178"/>
      <c r="Q7" s="178"/>
      <c r="R7" s="178"/>
      <c r="S7" s="178"/>
      <c r="T7" s="178"/>
      <c r="U7" s="283"/>
      <c r="V7" s="178"/>
    </row>
    <row r="8" spans="1:22" ht="63" customHeight="1" x14ac:dyDescent="0.25">
      <c r="A8" s="76" t="str">
        <f t="shared" si="0"/>
        <v/>
      </c>
      <c r="B8" s="77" t="str">
        <f t="shared" si="1"/>
        <v/>
      </c>
      <c r="C8" s="78" t="str">
        <f t="shared" si="2"/>
        <v/>
      </c>
      <c r="D8" s="186"/>
      <c r="E8" s="187"/>
      <c r="F8" s="180"/>
      <c r="G8" s="180"/>
      <c r="H8" s="178"/>
      <c r="I8" s="178"/>
      <c r="J8" s="188"/>
      <c r="K8" s="178"/>
      <c r="L8" s="178"/>
      <c r="M8" s="284"/>
      <c r="N8" s="188"/>
      <c r="O8" s="191"/>
      <c r="P8" s="178"/>
      <c r="Q8" s="178"/>
      <c r="R8" s="178"/>
      <c r="S8" s="178"/>
      <c r="T8" s="178"/>
      <c r="U8" s="283"/>
      <c r="V8" s="178"/>
    </row>
    <row r="9" spans="1:22" ht="63" customHeight="1" x14ac:dyDescent="0.25">
      <c r="A9" s="76" t="str">
        <f t="shared" si="0"/>
        <v/>
      </c>
      <c r="B9" s="77" t="str">
        <f t="shared" si="1"/>
        <v/>
      </c>
      <c r="C9" s="78" t="str">
        <f t="shared" si="2"/>
        <v/>
      </c>
      <c r="D9" s="186"/>
      <c r="E9" s="187"/>
      <c r="F9" s="180"/>
      <c r="G9" s="180"/>
      <c r="H9" s="178"/>
      <c r="I9" s="178"/>
      <c r="J9" s="188"/>
      <c r="K9" s="178"/>
      <c r="L9" s="178"/>
      <c r="M9" s="284"/>
      <c r="N9" s="188"/>
      <c r="O9" s="191"/>
      <c r="P9" s="178"/>
      <c r="Q9" s="178"/>
      <c r="R9" s="178"/>
      <c r="S9" s="178"/>
      <c r="T9" s="178"/>
      <c r="U9" s="283"/>
      <c r="V9" s="178"/>
    </row>
    <row r="10" spans="1:22" ht="63" customHeight="1" x14ac:dyDescent="0.25">
      <c r="A10" s="76" t="str">
        <f t="shared" si="0"/>
        <v/>
      </c>
      <c r="B10" s="77" t="str">
        <f t="shared" si="1"/>
        <v/>
      </c>
      <c r="C10" s="78" t="str">
        <f t="shared" si="2"/>
        <v/>
      </c>
      <c r="D10" s="186"/>
      <c r="E10" s="187"/>
      <c r="F10" s="180"/>
      <c r="G10" s="180"/>
      <c r="H10" s="178"/>
      <c r="I10" s="178"/>
      <c r="J10" s="188"/>
      <c r="K10" s="178"/>
      <c r="L10" s="178"/>
      <c r="M10" s="284"/>
      <c r="N10" s="188"/>
      <c r="O10" s="178"/>
      <c r="P10" s="178"/>
      <c r="Q10" s="178"/>
      <c r="R10" s="178"/>
      <c r="S10" s="178"/>
      <c r="T10" s="178"/>
      <c r="U10" s="283"/>
      <c r="V10" s="178"/>
    </row>
    <row r="11" spans="1:22" ht="63" customHeight="1" x14ac:dyDescent="0.25">
      <c r="A11" s="76" t="str">
        <f t="shared" si="0"/>
        <v/>
      </c>
      <c r="B11" s="77" t="str">
        <f t="shared" si="1"/>
        <v/>
      </c>
      <c r="C11" s="78" t="str">
        <f t="shared" si="2"/>
        <v/>
      </c>
      <c r="D11" s="186"/>
      <c r="E11" s="187"/>
      <c r="F11" s="180"/>
      <c r="G11" s="179"/>
      <c r="H11" s="178"/>
      <c r="I11" s="178"/>
      <c r="J11" s="188"/>
      <c r="K11" s="178"/>
      <c r="L11" s="178"/>
      <c r="M11" s="284"/>
      <c r="N11" s="188"/>
      <c r="O11" s="191"/>
      <c r="P11" s="178"/>
      <c r="Q11" s="178"/>
      <c r="R11" s="178"/>
      <c r="S11" s="178"/>
      <c r="T11" s="178"/>
      <c r="U11" s="283"/>
      <c r="V11" s="178"/>
    </row>
    <row r="12" spans="1:22" ht="63" customHeight="1" x14ac:dyDescent="0.25">
      <c r="A12" s="76" t="str">
        <f t="shared" si="0"/>
        <v/>
      </c>
      <c r="B12" s="77" t="str">
        <f t="shared" si="1"/>
        <v/>
      </c>
      <c r="C12" s="78" t="str">
        <f t="shared" si="2"/>
        <v/>
      </c>
      <c r="D12" s="186"/>
      <c r="E12" s="187"/>
      <c r="F12" s="180"/>
      <c r="G12" s="180"/>
      <c r="H12" s="178"/>
      <c r="I12" s="178"/>
      <c r="J12" s="188"/>
      <c r="K12" s="178"/>
      <c r="L12" s="178"/>
      <c r="M12" s="284"/>
      <c r="N12" s="188"/>
      <c r="O12" s="191"/>
      <c r="P12" s="178"/>
      <c r="Q12" s="178"/>
      <c r="R12" s="178"/>
      <c r="S12" s="178"/>
      <c r="T12" s="178"/>
      <c r="U12" s="283"/>
      <c r="V12" s="178"/>
    </row>
    <row r="13" spans="1:22" ht="63" customHeight="1" x14ac:dyDescent="0.25">
      <c r="A13" s="76" t="str">
        <f t="shared" si="0"/>
        <v/>
      </c>
      <c r="B13" s="77" t="str">
        <f t="shared" si="1"/>
        <v/>
      </c>
      <c r="C13" s="78" t="str">
        <f t="shared" si="2"/>
        <v/>
      </c>
      <c r="D13" s="186"/>
      <c r="E13" s="187"/>
      <c r="F13" s="180"/>
      <c r="G13" s="180"/>
      <c r="H13" s="178"/>
      <c r="I13" s="178"/>
      <c r="J13" s="188"/>
      <c r="K13" s="178"/>
      <c r="L13" s="178"/>
      <c r="M13" s="284"/>
      <c r="N13" s="188"/>
      <c r="O13" s="178"/>
      <c r="P13" s="178"/>
      <c r="Q13" s="178"/>
      <c r="R13" s="178"/>
      <c r="S13" s="178"/>
      <c r="T13" s="178"/>
      <c r="U13" s="283"/>
      <c r="V13" s="178"/>
    </row>
    <row r="14" spans="1:22" ht="63" customHeight="1" x14ac:dyDescent="0.25">
      <c r="A14" s="76" t="str">
        <f t="shared" si="0"/>
        <v/>
      </c>
      <c r="B14" s="77" t="str">
        <f t="shared" si="1"/>
        <v/>
      </c>
      <c r="C14" s="78" t="str">
        <f t="shared" si="2"/>
        <v/>
      </c>
      <c r="D14" s="186"/>
      <c r="E14" s="187"/>
      <c r="F14" s="180"/>
      <c r="G14" s="180"/>
      <c r="H14" s="178"/>
      <c r="I14" s="178"/>
      <c r="J14" s="188"/>
      <c r="K14" s="178"/>
      <c r="L14" s="178"/>
      <c r="M14" s="284"/>
      <c r="N14" s="188"/>
      <c r="O14" s="191"/>
      <c r="P14" s="178"/>
      <c r="Q14" s="178"/>
      <c r="R14" s="178"/>
      <c r="S14" s="178"/>
      <c r="T14" s="178"/>
      <c r="U14" s="283"/>
      <c r="V14" s="178"/>
    </row>
    <row r="15" spans="1:22" ht="63" customHeight="1" x14ac:dyDescent="0.25">
      <c r="A15" s="76" t="str">
        <f t="shared" si="0"/>
        <v/>
      </c>
      <c r="B15" s="77" t="str">
        <f t="shared" si="1"/>
        <v/>
      </c>
      <c r="C15" s="78" t="str">
        <f t="shared" si="2"/>
        <v/>
      </c>
      <c r="D15" s="186"/>
      <c r="E15" s="187"/>
      <c r="F15" s="180"/>
      <c r="G15" s="180"/>
      <c r="H15" s="178"/>
      <c r="I15" s="178"/>
      <c r="J15" s="188"/>
      <c r="K15" s="178"/>
      <c r="L15" s="178"/>
      <c r="M15" s="284"/>
      <c r="N15" s="188"/>
      <c r="O15" s="178"/>
      <c r="P15" s="178"/>
      <c r="Q15" s="178"/>
      <c r="R15" s="178"/>
      <c r="S15" s="178"/>
      <c r="T15" s="178"/>
      <c r="U15" s="283"/>
      <c r="V15" s="178"/>
    </row>
    <row r="16" spans="1:22" ht="63" customHeight="1" x14ac:dyDescent="0.25">
      <c r="A16" s="76" t="str">
        <f t="shared" si="0"/>
        <v/>
      </c>
      <c r="B16" s="77" t="str">
        <f t="shared" si="1"/>
        <v/>
      </c>
      <c r="C16" s="78" t="str">
        <f t="shared" si="2"/>
        <v/>
      </c>
      <c r="D16" s="186"/>
      <c r="E16" s="187"/>
      <c r="F16" s="180"/>
      <c r="G16" s="180"/>
      <c r="H16" s="178"/>
      <c r="I16" s="178"/>
      <c r="J16" s="188"/>
      <c r="K16" s="178"/>
      <c r="L16" s="178"/>
      <c r="M16" s="284"/>
      <c r="N16" s="188"/>
      <c r="O16" s="191"/>
      <c r="P16" s="178"/>
      <c r="Q16" s="178"/>
      <c r="R16" s="178"/>
      <c r="S16" s="178"/>
      <c r="T16" s="178"/>
      <c r="U16" s="283"/>
      <c r="V16" s="178"/>
    </row>
    <row r="17" spans="1:22" ht="63" customHeight="1" x14ac:dyDescent="0.25">
      <c r="A17" s="76" t="str">
        <f t="shared" si="0"/>
        <v/>
      </c>
      <c r="B17" s="77" t="str">
        <f t="shared" si="1"/>
        <v/>
      </c>
      <c r="C17" s="78" t="str">
        <f t="shared" si="2"/>
        <v/>
      </c>
      <c r="D17" s="186"/>
      <c r="E17" s="187"/>
      <c r="F17" s="180"/>
      <c r="G17" s="180"/>
      <c r="H17" s="178"/>
      <c r="I17" s="178"/>
      <c r="J17" s="188"/>
      <c r="K17" s="178"/>
      <c r="L17" s="178"/>
      <c r="M17" s="284"/>
      <c r="N17" s="188"/>
      <c r="O17" s="178"/>
      <c r="P17" s="178"/>
      <c r="Q17" s="178"/>
      <c r="R17" s="178"/>
      <c r="S17" s="178"/>
      <c r="T17" s="178"/>
      <c r="U17" s="283"/>
      <c r="V17" s="178"/>
    </row>
    <row r="18" spans="1:22" ht="63" customHeight="1" x14ac:dyDescent="0.25">
      <c r="A18" s="76" t="str">
        <f t="shared" si="0"/>
        <v/>
      </c>
      <c r="B18" s="77" t="str">
        <f t="shared" si="1"/>
        <v/>
      </c>
      <c r="C18" s="78" t="str">
        <f t="shared" si="2"/>
        <v/>
      </c>
      <c r="D18" s="186"/>
      <c r="E18" s="187"/>
      <c r="F18" s="180"/>
      <c r="G18" s="180"/>
      <c r="H18" s="178"/>
      <c r="I18" s="178"/>
      <c r="J18" s="188"/>
      <c r="K18" s="178"/>
      <c r="L18" s="178"/>
      <c r="M18" s="284"/>
      <c r="N18" s="188"/>
      <c r="O18" s="191"/>
      <c r="P18" s="191"/>
      <c r="Q18" s="178"/>
      <c r="R18" s="191"/>
      <c r="S18" s="191"/>
      <c r="T18" s="191"/>
      <c r="U18" s="283"/>
      <c r="V18" s="191"/>
    </row>
    <row r="19" spans="1:22" ht="63" customHeight="1" x14ac:dyDescent="0.25">
      <c r="A19" s="76" t="str">
        <f t="shared" si="0"/>
        <v/>
      </c>
      <c r="B19" s="77" t="str">
        <f t="shared" si="1"/>
        <v/>
      </c>
      <c r="C19" s="78" t="str">
        <f t="shared" si="2"/>
        <v/>
      </c>
      <c r="D19" s="186"/>
      <c r="E19" s="187"/>
      <c r="F19" s="180"/>
      <c r="G19" s="180"/>
      <c r="H19" s="178"/>
      <c r="I19" s="178"/>
      <c r="J19" s="188"/>
      <c r="K19" s="178"/>
      <c r="L19" s="178"/>
      <c r="M19" s="284"/>
      <c r="N19" s="188"/>
      <c r="O19" s="191"/>
      <c r="P19" s="191"/>
      <c r="Q19" s="178"/>
      <c r="R19" s="191"/>
      <c r="S19" s="191"/>
      <c r="T19" s="191"/>
      <c r="U19" s="283"/>
      <c r="V19" s="191"/>
    </row>
    <row r="20" spans="1:22" ht="63" customHeight="1" x14ac:dyDescent="0.25">
      <c r="A20" s="76" t="str">
        <f t="shared" si="0"/>
        <v/>
      </c>
      <c r="B20" s="77" t="str">
        <f t="shared" si="1"/>
        <v/>
      </c>
      <c r="C20" s="78" t="str">
        <f t="shared" si="2"/>
        <v/>
      </c>
      <c r="D20" s="186"/>
      <c r="E20" s="187"/>
      <c r="F20" s="180"/>
      <c r="G20" s="180"/>
      <c r="H20" s="178"/>
      <c r="I20" s="178"/>
      <c r="J20" s="188"/>
      <c r="K20" s="178"/>
      <c r="L20" s="178"/>
      <c r="M20" s="284"/>
      <c r="N20" s="188"/>
      <c r="O20" s="191"/>
      <c r="P20" s="191"/>
      <c r="Q20" s="178"/>
      <c r="R20" s="191"/>
      <c r="S20" s="191"/>
      <c r="T20" s="191"/>
      <c r="U20" s="283"/>
      <c r="V20" s="191"/>
    </row>
    <row r="21" spans="1:22" ht="63" customHeight="1" x14ac:dyDescent="0.25">
      <c r="A21" s="76" t="str">
        <f t="shared" si="0"/>
        <v/>
      </c>
      <c r="B21" s="77" t="str">
        <f t="shared" si="1"/>
        <v/>
      </c>
      <c r="C21" s="78" t="str">
        <f t="shared" si="2"/>
        <v/>
      </c>
      <c r="D21" s="186"/>
      <c r="E21" s="187"/>
      <c r="F21" s="181"/>
      <c r="G21" s="181"/>
      <c r="H21" s="178"/>
      <c r="I21" s="178"/>
      <c r="J21" s="178"/>
      <c r="K21" s="179"/>
      <c r="L21" s="179"/>
      <c r="M21" s="284"/>
      <c r="N21" s="188"/>
      <c r="O21" s="191"/>
      <c r="P21" s="191"/>
      <c r="Q21" s="178"/>
      <c r="R21" s="191"/>
      <c r="S21" s="191"/>
      <c r="T21" s="191"/>
      <c r="U21" s="283"/>
      <c r="V21" s="191"/>
    </row>
    <row r="22" spans="1:22" ht="63" customHeight="1" x14ac:dyDescent="0.25">
      <c r="A22" s="76" t="str">
        <f t="shared" si="0"/>
        <v/>
      </c>
      <c r="B22" s="77" t="str">
        <f t="shared" si="1"/>
        <v/>
      </c>
      <c r="C22" s="78" t="str">
        <f t="shared" si="2"/>
        <v/>
      </c>
      <c r="D22" s="186"/>
      <c r="E22" s="187"/>
      <c r="F22" s="181"/>
      <c r="G22" s="181"/>
      <c r="H22" s="178"/>
      <c r="I22" s="178"/>
      <c r="J22" s="188"/>
      <c r="K22" s="178"/>
      <c r="L22" s="178"/>
      <c r="M22" s="284"/>
      <c r="N22" s="188"/>
      <c r="O22" s="191"/>
      <c r="P22" s="191"/>
      <c r="Q22" s="178"/>
      <c r="R22" s="191"/>
      <c r="S22" s="191"/>
      <c r="T22" s="191"/>
      <c r="U22" s="283"/>
      <c r="V22" s="191"/>
    </row>
    <row r="23" spans="1:22" ht="63" customHeight="1" x14ac:dyDescent="0.25">
      <c r="A23" s="76" t="str">
        <f t="shared" si="0"/>
        <v/>
      </c>
      <c r="B23" s="77" t="str">
        <f t="shared" si="1"/>
        <v/>
      </c>
      <c r="C23" s="78" t="str">
        <f t="shared" si="2"/>
        <v/>
      </c>
      <c r="D23" s="186"/>
      <c r="E23" s="187"/>
      <c r="F23" s="181"/>
      <c r="G23" s="181"/>
      <c r="H23" s="178"/>
      <c r="I23" s="178"/>
      <c r="J23" s="188"/>
      <c r="K23" s="178"/>
      <c r="L23" s="178"/>
      <c r="M23" s="284"/>
      <c r="N23" s="188"/>
      <c r="O23" s="191"/>
      <c r="P23" s="191"/>
      <c r="Q23" s="178"/>
      <c r="R23" s="191"/>
      <c r="S23" s="191"/>
      <c r="T23" s="191"/>
      <c r="U23" s="283"/>
      <c r="V23" s="191"/>
    </row>
    <row r="24" spans="1:22" ht="63" customHeight="1" x14ac:dyDescent="0.25">
      <c r="A24" s="76" t="str">
        <f t="shared" si="0"/>
        <v/>
      </c>
      <c r="B24" s="77" t="str">
        <f t="shared" si="1"/>
        <v/>
      </c>
      <c r="C24" s="78" t="str">
        <f t="shared" si="2"/>
        <v/>
      </c>
      <c r="D24" s="186"/>
      <c r="E24" s="187"/>
      <c r="F24" s="190"/>
      <c r="G24" s="181"/>
      <c r="H24" s="178"/>
      <c r="I24" s="178"/>
      <c r="J24" s="188"/>
      <c r="K24" s="178"/>
      <c r="L24" s="178"/>
      <c r="M24" s="284"/>
      <c r="N24" s="188"/>
      <c r="O24" s="191"/>
      <c r="P24" s="191"/>
      <c r="Q24" s="178"/>
      <c r="R24" s="191"/>
      <c r="S24" s="191"/>
      <c r="T24" s="191"/>
      <c r="U24" s="283"/>
      <c r="V24" s="191"/>
    </row>
    <row r="25" spans="1:22" ht="63" customHeight="1" x14ac:dyDescent="0.25">
      <c r="A25" s="76" t="str">
        <f t="shared" si="0"/>
        <v/>
      </c>
      <c r="B25" s="77" t="str">
        <f t="shared" si="1"/>
        <v/>
      </c>
      <c r="C25" s="78" t="str">
        <f t="shared" si="2"/>
        <v/>
      </c>
      <c r="D25" s="186"/>
      <c r="E25" s="187"/>
      <c r="F25" s="181"/>
      <c r="G25" s="181"/>
      <c r="H25" s="178"/>
      <c r="I25" s="178"/>
      <c r="J25" s="188"/>
      <c r="K25" s="178"/>
      <c r="L25" s="178"/>
      <c r="M25" s="284"/>
      <c r="N25" s="188"/>
      <c r="O25" s="191"/>
      <c r="P25" s="191"/>
      <c r="Q25" s="178"/>
      <c r="R25" s="191"/>
      <c r="S25" s="191"/>
      <c r="T25" s="191"/>
      <c r="U25" s="283"/>
      <c r="V25" s="191"/>
    </row>
    <row r="26" spans="1:22" ht="63" customHeight="1" x14ac:dyDescent="0.25">
      <c r="A26" s="76" t="str">
        <f t="shared" si="0"/>
        <v/>
      </c>
      <c r="B26" s="77" t="str">
        <f t="shared" si="1"/>
        <v/>
      </c>
      <c r="C26" s="78" t="str">
        <f t="shared" si="2"/>
        <v/>
      </c>
      <c r="D26" s="186"/>
      <c r="E26" s="187"/>
      <c r="F26" s="181"/>
      <c r="G26" s="181"/>
      <c r="H26" s="178"/>
      <c r="I26" s="178"/>
      <c r="J26" s="188"/>
      <c r="K26" s="178"/>
      <c r="L26" s="178"/>
      <c r="M26" s="284"/>
      <c r="N26" s="188"/>
      <c r="O26" s="191"/>
      <c r="P26" s="191"/>
      <c r="Q26" s="178"/>
      <c r="R26" s="191"/>
      <c r="S26" s="191"/>
      <c r="T26" s="191"/>
      <c r="U26" s="283"/>
      <c r="V26" s="191"/>
    </row>
    <row r="27" spans="1:22" ht="63" customHeight="1" x14ac:dyDescent="0.25">
      <c r="A27" s="76" t="str">
        <f t="shared" si="0"/>
        <v/>
      </c>
      <c r="B27" s="77" t="str">
        <f t="shared" si="1"/>
        <v/>
      </c>
      <c r="C27" s="78" t="str">
        <f t="shared" si="2"/>
        <v/>
      </c>
      <c r="D27" s="186"/>
      <c r="E27" s="187"/>
      <c r="F27" s="181"/>
      <c r="G27" s="181"/>
      <c r="H27" s="178"/>
      <c r="I27" s="178"/>
      <c r="J27" s="188"/>
      <c r="K27" s="178"/>
      <c r="L27" s="178"/>
      <c r="M27" s="284"/>
      <c r="N27" s="188"/>
      <c r="O27" s="191"/>
      <c r="P27" s="191"/>
      <c r="Q27" s="178"/>
      <c r="R27" s="191"/>
      <c r="S27" s="191"/>
      <c r="T27" s="191"/>
      <c r="U27" s="283"/>
      <c r="V27" s="191"/>
    </row>
    <row r="28" spans="1:22" ht="63" customHeight="1" x14ac:dyDescent="0.25">
      <c r="A28" s="76" t="str">
        <f t="shared" si="0"/>
        <v/>
      </c>
      <c r="B28" s="77" t="str">
        <f t="shared" si="1"/>
        <v/>
      </c>
      <c r="C28" s="78" t="str">
        <f t="shared" si="2"/>
        <v/>
      </c>
      <c r="D28" s="186"/>
      <c r="E28" s="187"/>
      <c r="F28" s="181"/>
      <c r="G28" s="181"/>
      <c r="H28" s="178"/>
      <c r="I28" s="178"/>
      <c r="J28" s="188"/>
      <c r="K28" s="178"/>
      <c r="L28" s="178"/>
      <c r="M28" s="284"/>
      <c r="N28" s="188"/>
      <c r="O28" s="191"/>
      <c r="P28" s="191"/>
      <c r="Q28" s="178"/>
      <c r="R28" s="191"/>
      <c r="S28" s="191"/>
      <c r="T28" s="191"/>
      <c r="U28" s="283"/>
      <c r="V28" s="191"/>
    </row>
    <row r="29" spans="1:22" ht="63" customHeight="1" x14ac:dyDescent="0.25">
      <c r="A29" s="76" t="str">
        <f t="shared" si="0"/>
        <v/>
      </c>
      <c r="B29" s="77" t="str">
        <f t="shared" si="1"/>
        <v/>
      </c>
      <c r="C29" s="78" t="str">
        <f t="shared" si="2"/>
        <v/>
      </c>
      <c r="D29" s="186"/>
      <c r="E29" s="187"/>
      <c r="F29" s="181"/>
      <c r="G29" s="181"/>
      <c r="H29" s="178"/>
      <c r="I29" s="178"/>
      <c r="J29" s="188"/>
      <c r="K29" s="178"/>
      <c r="L29" s="178"/>
      <c r="M29" s="284"/>
      <c r="N29" s="188"/>
      <c r="O29" s="191"/>
      <c r="P29" s="191"/>
      <c r="Q29" s="178"/>
      <c r="R29" s="191"/>
      <c r="S29" s="191"/>
      <c r="T29" s="191"/>
      <c r="U29" s="283"/>
      <c r="V29" s="191"/>
    </row>
    <row r="30" spans="1:22" ht="63" customHeight="1" x14ac:dyDescent="0.25">
      <c r="A30" s="76" t="str">
        <f t="shared" si="0"/>
        <v/>
      </c>
      <c r="B30" s="77" t="str">
        <f t="shared" si="1"/>
        <v/>
      </c>
      <c r="C30" s="78" t="str">
        <f t="shared" si="2"/>
        <v/>
      </c>
      <c r="D30" s="186"/>
      <c r="E30" s="187"/>
      <c r="F30" s="181"/>
      <c r="G30" s="181"/>
      <c r="H30" s="178"/>
      <c r="I30" s="178"/>
      <c r="J30" s="188"/>
      <c r="K30" s="178"/>
      <c r="L30" s="178"/>
      <c r="M30" s="284"/>
      <c r="N30" s="188"/>
      <c r="O30" s="191"/>
      <c r="P30" s="191"/>
      <c r="Q30" s="178"/>
      <c r="R30" s="191"/>
      <c r="S30" s="191"/>
      <c r="T30" s="191"/>
      <c r="U30" s="283"/>
      <c r="V30" s="191"/>
    </row>
    <row r="31" spans="1:22" ht="63" customHeight="1" x14ac:dyDescent="0.25">
      <c r="A31" s="76" t="str">
        <f t="shared" si="0"/>
        <v/>
      </c>
      <c r="B31" s="77" t="str">
        <f t="shared" si="1"/>
        <v/>
      </c>
      <c r="C31" s="78" t="str">
        <f t="shared" si="2"/>
        <v/>
      </c>
      <c r="D31" s="186"/>
      <c r="E31" s="187"/>
      <c r="F31" s="181"/>
      <c r="G31" s="181"/>
      <c r="H31" s="178"/>
      <c r="I31" s="178"/>
      <c r="J31" s="188"/>
      <c r="K31" s="178"/>
      <c r="L31" s="178"/>
      <c r="M31" s="284"/>
      <c r="N31" s="188"/>
      <c r="O31" s="191"/>
      <c r="P31" s="191"/>
      <c r="Q31" s="178"/>
      <c r="R31" s="191"/>
      <c r="S31" s="191"/>
      <c r="T31" s="191"/>
      <c r="U31" s="283"/>
      <c r="V31" s="191"/>
    </row>
    <row r="32" spans="1:22" ht="63" customHeight="1" x14ac:dyDescent="0.25">
      <c r="A32" s="76" t="str">
        <f t="shared" si="0"/>
        <v/>
      </c>
      <c r="B32" s="77" t="str">
        <f t="shared" si="1"/>
        <v/>
      </c>
      <c r="C32" s="78" t="str">
        <f t="shared" si="2"/>
        <v/>
      </c>
      <c r="D32" s="186"/>
      <c r="E32" s="187"/>
      <c r="F32" s="181"/>
      <c r="G32" s="181"/>
      <c r="H32" s="178"/>
      <c r="I32" s="178"/>
      <c r="J32" s="188"/>
      <c r="K32" s="178"/>
      <c r="L32" s="178"/>
      <c r="M32" s="284"/>
      <c r="N32" s="188"/>
      <c r="O32" s="191"/>
      <c r="P32" s="191"/>
      <c r="Q32" s="178"/>
      <c r="R32" s="191"/>
      <c r="S32" s="191"/>
      <c r="T32" s="191"/>
      <c r="U32" s="283"/>
      <c r="V32" s="191"/>
    </row>
    <row r="33" spans="1:22" ht="63" customHeight="1" x14ac:dyDescent="0.25">
      <c r="A33" s="76" t="str">
        <f t="shared" si="0"/>
        <v/>
      </c>
      <c r="B33" s="77" t="str">
        <f t="shared" si="1"/>
        <v/>
      </c>
      <c r="C33" s="78" t="str">
        <f t="shared" si="2"/>
        <v/>
      </c>
      <c r="D33" s="186"/>
      <c r="E33" s="187"/>
      <c r="F33" s="181"/>
      <c r="G33" s="181"/>
      <c r="H33" s="178"/>
      <c r="I33" s="178"/>
      <c r="J33" s="188"/>
      <c r="K33" s="178"/>
      <c r="L33" s="178"/>
      <c r="M33" s="284"/>
      <c r="N33" s="188"/>
      <c r="O33" s="191"/>
      <c r="P33" s="191"/>
      <c r="Q33" s="178"/>
      <c r="R33" s="191"/>
      <c r="S33" s="191"/>
      <c r="T33" s="191"/>
      <c r="U33" s="283"/>
      <c r="V33" s="191"/>
    </row>
    <row r="34" spans="1:22" ht="63" customHeight="1" x14ac:dyDescent="0.25">
      <c r="A34" s="76" t="str">
        <f t="shared" si="0"/>
        <v/>
      </c>
      <c r="B34" s="77" t="str">
        <f t="shared" si="1"/>
        <v/>
      </c>
      <c r="C34" s="78" t="str">
        <f t="shared" si="2"/>
        <v/>
      </c>
      <c r="D34" s="186"/>
      <c r="E34" s="187"/>
      <c r="F34" s="181"/>
      <c r="G34" s="181"/>
      <c r="H34" s="178"/>
      <c r="I34" s="178"/>
      <c r="J34" s="188"/>
      <c r="K34" s="178"/>
      <c r="L34" s="178"/>
      <c r="M34" s="284"/>
      <c r="N34" s="188"/>
      <c r="O34" s="191"/>
      <c r="P34" s="191"/>
      <c r="Q34" s="178"/>
      <c r="R34" s="191"/>
      <c r="S34" s="191"/>
      <c r="T34" s="191"/>
      <c r="U34" s="283"/>
      <c r="V34" s="191"/>
    </row>
    <row r="35" spans="1:22" ht="63" customHeight="1" x14ac:dyDescent="0.25">
      <c r="A35" s="76" t="str">
        <f t="shared" si="0"/>
        <v/>
      </c>
      <c r="B35" s="77" t="str">
        <f t="shared" si="1"/>
        <v/>
      </c>
      <c r="C35" s="78" t="str">
        <f t="shared" si="2"/>
        <v/>
      </c>
      <c r="D35" s="186"/>
      <c r="E35" s="187"/>
      <c r="F35" s="181"/>
      <c r="G35" s="181"/>
      <c r="H35" s="178"/>
      <c r="I35" s="178"/>
      <c r="J35" s="188"/>
      <c r="K35" s="178"/>
      <c r="L35" s="178"/>
      <c r="M35" s="284"/>
      <c r="N35" s="188"/>
      <c r="O35" s="191"/>
      <c r="P35" s="191"/>
      <c r="Q35" s="178"/>
      <c r="R35" s="191"/>
      <c r="S35" s="191"/>
      <c r="T35" s="191"/>
      <c r="U35" s="283"/>
      <c r="V35" s="191"/>
    </row>
    <row r="36" spans="1:22" ht="63" customHeight="1" x14ac:dyDescent="0.25">
      <c r="A36" s="76" t="str">
        <f t="shared" si="0"/>
        <v/>
      </c>
      <c r="B36" s="77" t="str">
        <f t="shared" si="1"/>
        <v/>
      </c>
      <c r="C36" s="78" t="str">
        <f t="shared" si="2"/>
        <v/>
      </c>
      <c r="D36" s="186"/>
      <c r="E36" s="187"/>
      <c r="F36" s="181"/>
      <c r="G36" s="181"/>
      <c r="H36" s="178"/>
      <c r="I36" s="178"/>
      <c r="J36" s="188"/>
      <c r="K36" s="178"/>
      <c r="L36" s="178"/>
      <c r="M36" s="284"/>
      <c r="N36" s="188"/>
      <c r="O36" s="191"/>
      <c r="P36" s="191"/>
      <c r="Q36" s="178"/>
      <c r="R36" s="191"/>
      <c r="S36" s="191"/>
      <c r="T36" s="191"/>
      <c r="U36" s="283"/>
      <c r="V36" s="191"/>
    </row>
    <row r="37" spans="1:22" ht="63" customHeight="1" x14ac:dyDescent="0.25">
      <c r="A37" s="76" t="str">
        <f t="shared" si="0"/>
        <v/>
      </c>
      <c r="B37" s="77" t="str">
        <f t="shared" si="1"/>
        <v/>
      </c>
      <c r="C37" s="78" t="str">
        <f t="shared" si="2"/>
        <v/>
      </c>
      <c r="D37" s="186"/>
      <c r="E37" s="187"/>
      <c r="F37" s="181"/>
      <c r="G37" s="181"/>
      <c r="H37" s="178"/>
      <c r="I37" s="178"/>
      <c r="J37" s="188"/>
      <c r="K37" s="178"/>
      <c r="L37" s="178"/>
      <c r="M37" s="284"/>
      <c r="N37" s="188"/>
      <c r="O37" s="191"/>
      <c r="P37" s="191"/>
      <c r="Q37" s="178"/>
      <c r="R37" s="191"/>
      <c r="S37" s="191"/>
      <c r="T37" s="191"/>
      <c r="U37" s="283"/>
      <c r="V37" s="191"/>
    </row>
    <row r="38" spans="1:22" ht="63" customHeight="1" x14ac:dyDescent="0.25">
      <c r="A38" s="76" t="str">
        <f t="shared" si="0"/>
        <v/>
      </c>
      <c r="B38" s="77" t="str">
        <f t="shared" si="1"/>
        <v/>
      </c>
      <c r="C38" s="78" t="str">
        <f t="shared" si="2"/>
        <v/>
      </c>
      <c r="D38" s="186"/>
      <c r="E38" s="187"/>
      <c r="F38" s="181"/>
      <c r="G38" s="181"/>
      <c r="H38" s="178"/>
      <c r="I38" s="178"/>
      <c r="J38" s="188"/>
      <c r="K38" s="178"/>
      <c r="L38" s="178"/>
      <c r="M38" s="284"/>
      <c r="N38" s="188"/>
      <c r="O38" s="191"/>
      <c r="P38" s="191"/>
      <c r="Q38" s="178"/>
      <c r="R38" s="191"/>
      <c r="S38" s="191"/>
      <c r="T38" s="191"/>
      <c r="U38" s="283"/>
      <c r="V38" s="191"/>
    </row>
    <row r="39" spans="1:22" ht="63" customHeight="1" x14ac:dyDescent="0.25">
      <c r="A39" s="76" t="str">
        <f t="shared" si="0"/>
        <v/>
      </c>
      <c r="B39" s="77" t="str">
        <f t="shared" si="1"/>
        <v/>
      </c>
      <c r="C39" s="78" t="str">
        <f t="shared" si="2"/>
        <v/>
      </c>
      <c r="D39" s="186"/>
      <c r="E39" s="187"/>
      <c r="F39" s="181"/>
      <c r="G39" s="181"/>
      <c r="H39" s="178"/>
      <c r="I39" s="178"/>
      <c r="J39" s="188"/>
      <c r="K39" s="178"/>
      <c r="L39" s="178"/>
      <c r="M39" s="284"/>
      <c r="N39" s="188"/>
      <c r="O39" s="191"/>
      <c r="P39" s="191"/>
      <c r="Q39" s="178"/>
      <c r="R39" s="191"/>
      <c r="S39" s="191"/>
      <c r="T39" s="191"/>
      <c r="U39" s="283"/>
      <c r="V39" s="191"/>
    </row>
    <row r="40" spans="1:22" ht="63" customHeight="1" x14ac:dyDescent="0.25">
      <c r="A40" s="76" t="str">
        <f t="shared" si="0"/>
        <v/>
      </c>
      <c r="B40" s="77" t="str">
        <f t="shared" si="1"/>
        <v/>
      </c>
      <c r="C40" s="78" t="str">
        <f t="shared" si="2"/>
        <v/>
      </c>
      <c r="D40" s="186"/>
      <c r="E40" s="187"/>
      <c r="F40" s="181"/>
      <c r="G40" s="181"/>
      <c r="H40" s="178"/>
      <c r="I40" s="178"/>
      <c r="J40" s="188"/>
      <c r="K40" s="178"/>
      <c r="L40" s="178"/>
      <c r="M40" s="284"/>
      <c r="N40" s="188"/>
      <c r="O40" s="191"/>
      <c r="P40" s="191"/>
      <c r="Q40" s="178"/>
      <c r="R40" s="191"/>
      <c r="S40" s="191"/>
      <c r="T40" s="191"/>
      <c r="U40" s="283"/>
      <c r="V40" s="191"/>
    </row>
    <row r="41" spans="1:22" ht="63" customHeight="1" x14ac:dyDescent="0.25">
      <c r="A41" s="76" t="str">
        <f t="shared" si="0"/>
        <v/>
      </c>
      <c r="B41" s="77" t="str">
        <f t="shared" si="1"/>
        <v/>
      </c>
      <c r="C41" s="78" t="str">
        <f t="shared" si="2"/>
        <v/>
      </c>
      <c r="D41" s="186"/>
      <c r="E41" s="187"/>
      <c r="F41" s="181"/>
      <c r="G41" s="181"/>
      <c r="H41" s="178"/>
      <c r="I41" s="178"/>
      <c r="J41" s="188"/>
      <c r="K41" s="178"/>
      <c r="L41" s="178"/>
      <c r="M41" s="284"/>
      <c r="N41" s="188"/>
      <c r="O41" s="191"/>
      <c r="P41" s="191"/>
      <c r="Q41" s="178"/>
      <c r="R41" s="191"/>
      <c r="S41" s="191"/>
      <c r="T41" s="191"/>
      <c r="U41" s="283"/>
      <c r="V41" s="191"/>
    </row>
    <row r="42" spans="1:22" ht="63" customHeight="1" x14ac:dyDescent="0.25">
      <c r="A42" s="76" t="str">
        <f t="shared" si="0"/>
        <v/>
      </c>
      <c r="B42" s="77" t="str">
        <f t="shared" si="1"/>
        <v/>
      </c>
      <c r="C42" s="78" t="str">
        <f t="shared" si="2"/>
        <v/>
      </c>
      <c r="D42" s="186"/>
      <c r="E42" s="187"/>
      <c r="F42" s="181"/>
      <c r="G42" s="181"/>
      <c r="H42" s="178"/>
      <c r="I42" s="178"/>
      <c r="J42" s="188"/>
      <c r="K42" s="178"/>
      <c r="L42" s="178"/>
      <c r="M42" s="284"/>
      <c r="N42" s="188"/>
      <c r="O42" s="191"/>
      <c r="P42" s="191"/>
      <c r="Q42" s="178"/>
      <c r="R42" s="191"/>
      <c r="S42" s="191"/>
      <c r="T42" s="191"/>
      <c r="U42" s="283"/>
      <c r="V42" s="191"/>
    </row>
    <row r="43" spans="1:22" ht="63" customHeight="1" x14ac:dyDescent="0.25">
      <c r="A43" s="76" t="str">
        <f t="shared" si="0"/>
        <v/>
      </c>
      <c r="B43" s="77" t="str">
        <f t="shared" si="1"/>
        <v/>
      </c>
      <c r="C43" s="78" t="str">
        <f t="shared" si="2"/>
        <v/>
      </c>
      <c r="D43" s="186"/>
      <c r="E43" s="187"/>
      <c r="F43" s="181"/>
      <c r="G43" s="181"/>
      <c r="H43" s="178"/>
      <c r="I43" s="178"/>
      <c r="J43" s="188"/>
      <c r="K43" s="178"/>
      <c r="L43" s="178"/>
      <c r="M43" s="284"/>
      <c r="N43" s="188"/>
      <c r="O43" s="191"/>
      <c r="P43" s="191"/>
      <c r="Q43" s="178"/>
      <c r="R43" s="191"/>
      <c r="S43" s="191"/>
      <c r="T43" s="191"/>
      <c r="U43" s="283"/>
      <c r="V43" s="191"/>
    </row>
    <row r="44" spans="1:22" ht="63" customHeight="1" x14ac:dyDescent="0.25">
      <c r="A44" s="76" t="str">
        <f t="shared" si="0"/>
        <v/>
      </c>
      <c r="B44" s="77" t="str">
        <f t="shared" si="1"/>
        <v/>
      </c>
      <c r="C44" s="78" t="str">
        <f t="shared" si="2"/>
        <v/>
      </c>
      <c r="D44" s="186"/>
      <c r="E44" s="187"/>
      <c r="F44" s="181"/>
      <c r="G44" s="181"/>
      <c r="H44" s="178"/>
      <c r="I44" s="178"/>
      <c r="J44" s="188"/>
      <c r="K44" s="178"/>
      <c r="L44" s="178"/>
      <c r="M44" s="284"/>
      <c r="N44" s="188"/>
      <c r="O44" s="191"/>
      <c r="P44" s="191"/>
      <c r="Q44" s="178"/>
      <c r="R44" s="191"/>
      <c r="S44" s="191"/>
      <c r="T44" s="191"/>
      <c r="U44" s="283"/>
      <c r="V44" s="191"/>
    </row>
    <row r="45" spans="1:22" ht="63" customHeight="1" x14ac:dyDescent="0.25">
      <c r="A45" s="76" t="str">
        <f t="shared" si="0"/>
        <v/>
      </c>
      <c r="B45" s="77" t="str">
        <f t="shared" si="1"/>
        <v/>
      </c>
      <c r="C45" s="78" t="str">
        <f t="shared" si="2"/>
        <v/>
      </c>
      <c r="D45" s="186"/>
      <c r="E45" s="187"/>
      <c r="F45" s="181"/>
      <c r="G45" s="181"/>
      <c r="H45" s="178"/>
      <c r="I45" s="178"/>
      <c r="J45" s="188"/>
      <c r="K45" s="178"/>
      <c r="L45" s="178"/>
      <c r="M45" s="284"/>
      <c r="N45" s="188"/>
      <c r="O45" s="191"/>
      <c r="P45" s="191"/>
      <c r="Q45" s="178"/>
      <c r="R45" s="191"/>
      <c r="S45" s="191"/>
      <c r="T45" s="191"/>
      <c r="U45" s="283"/>
      <c r="V45" s="191"/>
    </row>
    <row r="46" spans="1:22" ht="63" customHeight="1" x14ac:dyDescent="0.25">
      <c r="A46" s="76" t="str">
        <f t="shared" si="0"/>
        <v/>
      </c>
      <c r="B46" s="77" t="str">
        <f t="shared" si="1"/>
        <v/>
      </c>
      <c r="C46" s="78" t="str">
        <f t="shared" si="2"/>
        <v/>
      </c>
      <c r="D46" s="186"/>
      <c r="E46" s="187"/>
      <c r="F46" s="181"/>
      <c r="G46" s="181"/>
      <c r="H46" s="178"/>
      <c r="I46" s="178"/>
      <c r="J46" s="188"/>
      <c r="K46" s="178"/>
      <c r="L46" s="178"/>
      <c r="M46" s="284"/>
      <c r="N46" s="188"/>
      <c r="O46" s="191"/>
      <c r="P46" s="191"/>
      <c r="Q46" s="178"/>
      <c r="R46" s="191"/>
      <c r="S46" s="191"/>
      <c r="T46" s="191"/>
      <c r="U46" s="283"/>
      <c r="V46" s="191"/>
    </row>
    <row r="47" spans="1:22" ht="63" customHeight="1" x14ac:dyDescent="0.25">
      <c r="A47" s="76" t="str">
        <f t="shared" si="0"/>
        <v/>
      </c>
      <c r="B47" s="77" t="str">
        <f t="shared" si="1"/>
        <v/>
      </c>
      <c r="C47" s="78" t="str">
        <f t="shared" si="2"/>
        <v/>
      </c>
      <c r="D47" s="186"/>
      <c r="E47" s="187"/>
      <c r="F47" s="181"/>
      <c r="G47" s="181"/>
      <c r="H47" s="178"/>
      <c r="I47" s="178"/>
      <c r="J47" s="188"/>
      <c r="K47" s="178"/>
      <c r="L47" s="178"/>
      <c r="M47" s="284"/>
      <c r="N47" s="188"/>
      <c r="O47" s="191"/>
      <c r="P47" s="191"/>
      <c r="Q47" s="178"/>
      <c r="R47" s="191"/>
      <c r="S47" s="191"/>
      <c r="T47" s="191"/>
      <c r="U47" s="283"/>
      <c r="V47" s="191"/>
    </row>
    <row r="48" spans="1:22" ht="63" customHeight="1" x14ac:dyDescent="0.25">
      <c r="A48" s="76" t="str">
        <f t="shared" si="0"/>
        <v/>
      </c>
      <c r="B48" s="77" t="str">
        <f t="shared" si="1"/>
        <v/>
      </c>
      <c r="C48" s="78" t="str">
        <f t="shared" si="2"/>
        <v/>
      </c>
      <c r="D48" s="186"/>
      <c r="E48" s="187"/>
      <c r="F48" s="181"/>
      <c r="G48" s="181"/>
      <c r="H48" s="178"/>
      <c r="I48" s="178"/>
      <c r="J48" s="188"/>
      <c r="K48" s="178"/>
      <c r="L48" s="178"/>
      <c r="M48" s="284"/>
      <c r="N48" s="188"/>
      <c r="O48" s="191"/>
      <c r="P48" s="191"/>
      <c r="Q48" s="178"/>
      <c r="R48" s="191"/>
      <c r="S48" s="191"/>
      <c r="T48" s="191"/>
      <c r="U48" s="283"/>
      <c r="V48" s="191"/>
    </row>
    <row r="49" spans="1:22" ht="63" customHeight="1" x14ac:dyDescent="0.25">
      <c r="A49" s="76" t="str">
        <f t="shared" si="0"/>
        <v/>
      </c>
      <c r="B49" s="77" t="str">
        <f t="shared" si="1"/>
        <v/>
      </c>
      <c r="C49" s="78" t="str">
        <f t="shared" si="2"/>
        <v/>
      </c>
      <c r="D49" s="186"/>
      <c r="E49" s="187"/>
      <c r="F49" s="181"/>
      <c r="G49" s="181"/>
      <c r="H49" s="178"/>
      <c r="I49" s="178"/>
      <c r="J49" s="188"/>
      <c r="K49" s="178"/>
      <c r="L49" s="178"/>
      <c r="M49" s="284"/>
      <c r="N49" s="188"/>
      <c r="O49" s="191"/>
      <c r="P49" s="191"/>
      <c r="Q49" s="178"/>
      <c r="R49" s="191"/>
      <c r="S49" s="191"/>
      <c r="T49" s="191"/>
      <c r="U49" s="283"/>
      <c r="V49" s="191"/>
    </row>
    <row r="50" spans="1:22" ht="63" customHeight="1" x14ac:dyDescent="0.25">
      <c r="A50" s="76" t="str">
        <f t="shared" si="0"/>
        <v/>
      </c>
      <c r="B50" s="77" t="str">
        <f t="shared" si="1"/>
        <v/>
      </c>
      <c r="C50" s="78" t="str">
        <f t="shared" si="2"/>
        <v/>
      </c>
      <c r="D50" s="186"/>
      <c r="E50" s="187"/>
      <c r="F50" s="181"/>
      <c r="G50" s="181"/>
      <c r="H50" s="178"/>
      <c r="I50" s="178"/>
      <c r="J50" s="188"/>
      <c r="K50" s="178"/>
      <c r="L50" s="178"/>
      <c r="M50" s="284"/>
      <c r="N50" s="188"/>
      <c r="O50" s="191"/>
      <c r="P50" s="191"/>
      <c r="Q50" s="178"/>
      <c r="R50" s="191"/>
      <c r="S50" s="191"/>
      <c r="T50" s="191"/>
      <c r="U50" s="283"/>
      <c r="V50" s="191"/>
    </row>
  </sheetData>
  <sheetProtection password="CC74" sheet="1" objects="1" scenarios="1" insertHyperlinks="0"/>
  <mergeCells count="4">
    <mergeCell ref="F1:F3"/>
    <mergeCell ref="G1:I1"/>
    <mergeCell ref="A3:C3"/>
    <mergeCell ref="G2:N3"/>
  </mergeCells>
  <conditionalFormatting sqref="F19:G19 I10:I50">
    <cfRule type="cellIs" dxfId="58" priority="4" operator="equal">
      <formula>0</formula>
    </cfRule>
  </conditionalFormatting>
  <conditionalFormatting sqref="D3:E3">
    <cfRule type="expression" dxfId="57" priority="3">
      <formula>$A$3="?"</formula>
    </cfRule>
  </conditionalFormatting>
  <conditionalFormatting sqref="F19:G19 I10:I50">
    <cfRule type="cellIs" dxfId="56" priority="2" operator="equal">
      <formula>0</formula>
    </cfRule>
  </conditionalFormatting>
  <conditionalFormatting sqref="F19:G19 I10:I50">
    <cfRule type="cellIs" dxfId="55" priority="1" operator="equal">
      <formula>0</formula>
    </cfRule>
  </conditionalFormatting>
  <dataValidations count="5">
    <dataValidation type="list" allowBlank="1" showInputMessage="1" showErrorMessage="1" sqref="E5:E50" xr:uid="{00000000-0002-0000-3000-000000000000}">
      <formula1>Autori</formula1>
    </dataValidation>
    <dataValidation type="list" allowBlank="1" showInputMessage="1" showErrorMessage="1" sqref="D5:D50" xr:uid="{00000000-0002-0000-3000-000001000000}">
      <formula1>cdoiunue</formula1>
    </dataValidation>
    <dataValidation type="list" errorStyle="warning" allowBlank="1" showInputMessage="1" showErrorMessage="1" sqref="H5:H50 Q5:Q50" xr:uid="{00000000-0002-0000-3000-000002000000}">
      <formula1>coptszd</formula1>
    </dataValidation>
    <dataValidation type="whole" allowBlank="1" showInputMessage="1" showErrorMessage="1" sqref="M5:M50" xr:uid="{00000000-0002-0000-3000-000003000000}">
      <formula1>1900</formula1>
      <formula2>2050</formula2>
    </dataValidation>
    <dataValidation type="whole" errorStyle="warning" allowBlank="1" showInputMessage="1" showErrorMessage="1" sqref="U5:U50" xr:uid="{00000000-0002-0000-3000-000004000000}">
      <formula1>1900</formula1>
      <formula2>2050</formula2>
    </dataValidation>
  </dataValidation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Q488"/>
  <sheetViews>
    <sheetView workbookViewId="0"/>
  </sheetViews>
  <sheetFormatPr defaultColWidth="9.140625" defaultRowHeight="15" x14ac:dyDescent="0.25"/>
  <cols>
    <col min="1" max="1" width="23.42578125" style="6" customWidth="1"/>
    <col min="2" max="2" width="50.140625" style="6" bestFit="1" customWidth="1"/>
    <col min="3" max="3" width="6" style="6" customWidth="1"/>
    <col min="4" max="4" width="7.42578125" style="6" bestFit="1" customWidth="1"/>
    <col min="5" max="5" width="4.42578125" style="6" bestFit="1" customWidth="1"/>
    <col min="6" max="6" width="12.5703125" style="6" customWidth="1"/>
    <col min="7" max="7" width="9.5703125" style="6" bestFit="1" customWidth="1"/>
    <col min="8" max="8" width="4.42578125" style="6" bestFit="1" customWidth="1"/>
    <col min="9" max="9" width="17.28515625" style="6" bestFit="1" customWidth="1"/>
    <col min="10" max="10" width="9.5703125" style="6" bestFit="1" customWidth="1"/>
    <col min="11" max="11" width="4.42578125" style="6" bestFit="1" customWidth="1"/>
    <col min="12" max="12" width="16" style="6" bestFit="1" customWidth="1"/>
    <col min="13" max="13" width="29.42578125" style="6" bestFit="1" customWidth="1"/>
    <col min="14" max="14" width="9.140625" style="6"/>
    <col min="15" max="15" width="12.5703125" style="6" bestFit="1" customWidth="1"/>
    <col min="16" max="16" width="12.7109375" style="6" bestFit="1" customWidth="1"/>
    <col min="17" max="24" width="9.140625" style="6"/>
    <col min="25" max="25" width="13.5703125" style="6" bestFit="1" customWidth="1"/>
    <col min="26" max="27" width="9.140625" style="6"/>
    <col min="28" max="28" width="20.42578125" style="6" customWidth="1"/>
    <col min="29" max="30" width="9.140625" style="6"/>
    <col min="31" max="31" width="23.42578125" style="6" bestFit="1" customWidth="1"/>
    <col min="32" max="33" width="9.140625" style="6"/>
    <col min="34" max="34" width="17.7109375" style="6" bestFit="1" customWidth="1"/>
    <col min="35" max="36" width="9.140625" style="6"/>
    <col min="37" max="37" width="9.85546875" style="6" bestFit="1" customWidth="1"/>
    <col min="38" max="38" width="9.140625" style="6"/>
    <col min="39" max="39" width="16" style="6" bestFit="1" customWidth="1"/>
    <col min="40" max="40" width="15.5703125" style="6" bestFit="1" customWidth="1"/>
    <col min="41" max="42" width="9.140625" style="6"/>
    <col min="43" max="43" width="18.42578125" style="6" bestFit="1" customWidth="1"/>
    <col min="44" max="47" width="9.140625" style="6"/>
    <col min="48" max="48" width="16" style="6" bestFit="1" customWidth="1"/>
    <col min="49" max="49" width="50.140625" style="6" bestFit="1" customWidth="1"/>
    <col min="50" max="51" width="9.140625" style="6"/>
    <col min="52" max="52" width="14.5703125" style="6" bestFit="1" customWidth="1"/>
    <col min="53" max="54" width="9.140625" style="6"/>
    <col min="55" max="55" width="29" style="6" bestFit="1" customWidth="1"/>
    <col min="56" max="62" width="9.140625" style="6"/>
    <col min="63" max="63" width="16" style="6" bestFit="1" customWidth="1"/>
    <col min="64" max="64" width="17.28515625" style="6" bestFit="1" customWidth="1"/>
    <col min="65" max="66" width="9.140625" style="6"/>
    <col min="67" max="67" width="14.5703125" style="6" bestFit="1" customWidth="1"/>
    <col min="68" max="71" width="9.140625" style="6"/>
    <col min="72" max="72" width="16" style="6" bestFit="1" customWidth="1"/>
    <col min="73" max="73" width="32.42578125" style="6" bestFit="1" customWidth="1"/>
    <col min="74" max="75" width="9.140625" style="6"/>
    <col min="76" max="76" width="14.5703125" style="6" bestFit="1" customWidth="1"/>
    <col min="77" max="84" width="9.140625" style="6"/>
    <col min="85" max="85" width="20.85546875" style="6" bestFit="1" customWidth="1"/>
    <col min="86" max="90" width="9.140625" style="6"/>
    <col min="91" max="91" width="26.42578125" style="6" bestFit="1" customWidth="1"/>
    <col min="92" max="95" width="9.140625" style="6"/>
    <col min="96" max="96" width="15.85546875" style="6" bestFit="1" customWidth="1"/>
    <col min="97" max="97" width="18.5703125" style="6" bestFit="1" customWidth="1"/>
    <col min="98" max="108" width="9.140625" style="6"/>
    <col min="109" max="109" width="9.85546875" style="6" bestFit="1" customWidth="1"/>
    <col min="110" max="128" width="9.140625" style="6"/>
    <col min="129" max="129" width="16" style="6" bestFit="1" customWidth="1"/>
    <col min="130" max="130" width="23" style="6" bestFit="1" customWidth="1"/>
    <col min="131" max="131" width="9.140625" style="6"/>
    <col min="132" max="132" width="12.5703125" style="6" bestFit="1" customWidth="1"/>
    <col min="133" max="133" width="21.85546875" style="6" bestFit="1" customWidth="1"/>
    <col min="134" max="135" width="9.140625" style="6"/>
    <col min="136" max="136" width="20.140625" style="6" bestFit="1" customWidth="1"/>
    <col min="137" max="137" width="9.140625" style="6"/>
    <col min="138" max="138" width="15.85546875" style="6" bestFit="1" customWidth="1"/>
    <col min="139" max="139" width="19.85546875" style="6" bestFit="1" customWidth="1"/>
    <col min="140" max="141" width="9.140625" style="6"/>
    <col min="142" max="142" width="22.85546875" style="6" bestFit="1" customWidth="1"/>
    <col min="143" max="147" width="9.140625" style="6"/>
    <col min="148" max="148" width="33.85546875" style="6" bestFit="1" customWidth="1"/>
    <col min="149" max="150" width="9.140625" style="6"/>
    <col min="151" max="151" width="9" style="6" bestFit="1" customWidth="1"/>
    <col min="152" max="153" width="9.140625" style="6"/>
    <col min="154" max="154" width="33.85546875" style="6" bestFit="1" customWidth="1"/>
    <col min="155" max="159" width="9.140625" style="6"/>
    <col min="160" max="160" width="29" style="6" bestFit="1" customWidth="1"/>
    <col min="161" max="165" width="9.140625" style="6"/>
    <col min="166" max="166" width="14.5703125" style="6" bestFit="1" customWidth="1"/>
    <col min="167" max="171" width="9.140625" style="6"/>
    <col min="172" max="172" width="12.5703125" style="6" bestFit="1" customWidth="1"/>
    <col min="173" max="174" width="9.140625" style="6"/>
    <col min="175" max="175" width="23" style="6" bestFit="1" customWidth="1"/>
    <col min="176" max="176" width="9.140625" style="6"/>
    <col min="177" max="177" width="12.5703125" style="6" bestFit="1" customWidth="1"/>
    <col min="178" max="178" width="18.5703125" style="6" bestFit="1" customWidth="1"/>
    <col min="179" max="180" width="9.140625" style="6"/>
    <col min="181" max="181" width="19.28515625" style="6" bestFit="1" customWidth="1"/>
    <col min="182" max="183" width="9.140625" style="6"/>
    <col min="184" max="184" width="26.42578125" style="6" bestFit="1" customWidth="1"/>
    <col min="185" max="186" width="9.140625" style="6"/>
    <col min="187" max="187" width="26.140625" style="6" bestFit="1" customWidth="1"/>
    <col min="188" max="189" width="9.140625" style="6"/>
    <col min="190" max="190" width="9.5703125" style="6" bestFit="1" customWidth="1"/>
    <col min="191" max="195" width="9.140625" style="6"/>
    <col min="196" max="196" width="13.85546875" style="6" bestFit="1" customWidth="1"/>
    <col min="197" max="198" width="9.140625" style="6"/>
    <col min="199" max="199" width="18.42578125" style="6" bestFit="1" customWidth="1"/>
    <col min="200" max="200" width="4.42578125" style="6" bestFit="1" customWidth="1"/>
    <col min="201" max="201" width="12.5703125" style="6" bestFit="1" customWidth="1"/>
    <col min="202" max="202" width="15.140625" style="6" bestFit="1" customWidth="1"/>
    <col min="203" max="203" width="4.42578125" style="6" bestFit="1" customWidth="1"/>
    <col min="204" max="204" width="12.5703125" style="6" bestFit="1" customWidth="1"/>
    <col min="205" max="205" width="9.5703125" style="6" bestFit="1" customWidth="1"/>
    <col min="206" max="206" width="4.42578125" style="6" bestFit="1" customWidth="1"/>
    <col min="207" max="207" width="12.5703125" style="6" bestFit="1" customWidth="1"/>
    <col min="208" max="208" width="15.140625" style="6" bestFit="1" customWidth="1"/>
    <col min="209" max="209" width="4.42578125" style="6" bestFit="1" customWidth="1"/>
    <col min="210" max="210" width="12.5703125" style="6" bestFit="1" customWidth="1"/>
    <col min="211" max="211" width="9.5703125" style="6" bestFit="1" customWidth="1"/>
    <col min="212" max="212" width="4.42578125" style="6" bestFit="1" customWidth="1"/>
    <col min="213" max="213" width="12.5703125" style="6" bestFit="1" customWidth="1"/>
    <col min="214" max="214" width="15.140625" style="6" bestFit="1" customWidth="1"/>
    <col min="215" max="215" width="4.42578125" style="6" bestFit="1" customWidth="1"/>
    <col min="216" max="216" width="12.5703125" style="6" bestFit="1" customWidth="1"/>
    <col min="217" max="217" width="9.5703125" style="6" bestFit="1" customWidth="1"/>
    <col min="218" max="218" width="4.42578125" style="6" bestFit="1" customWidth="1"/>
    <col min="219" max="219" width="12.5703125" style="6" bestFit="1" customWidth="1"/>
    <col min="220" max="220" width="15.140625" style="6" bestFit="1" customWidth="1"/>
    <col min="221" max="221" width="4.42578125" style="6" bestFit="1" customWidth="1"/>
    <col min="222" max="222" width="12.5703125" style="6" bestFit="1" customWidth="1"/>
    <col min="223" max="223" width="9.5703125" style="6" bestFit="1" customWidth="1"/>
    <col min="224" max="224" width="4.42578125" style="6" bestFit="1" customWidth="1"/>
    <col min="225" max="225" width="12.5703125" style="6" bestFit="1" customWidth="1"/>
    <col min="226" max="226" width="15.140625" style="6" bestFit="1" customWidth="1"/>
    <col min="227" max="227" width="4.42578125" style="6" bestFit="1" customWidth="1"/>
    <col min="228" max="228" width="12.5703125" style="6" bestFit="1" customWidth="1"/>
    <col min="229" max="229" width="9.5703125" style="6" bestFit="1" customWidth="1"/>
    <col min="230" max="230" width="4.42578125" style="6" bestFit="1" customWidth="1"/>
    <col min="231" max="231" width="12.5703125" style="6" bestFit="1" customWidth="1"/>
    <col min="232" max="232" width="15.140625" style="6" bestFit="1" customWidth="1"/>
    <col min="233" max="233" width="4.42578125" style="6" bestFit="1" customWidth="1"/>
    <col min="234" max="234" width="12.5703125" style="6" bestFit="1" customWidth="1"/>
    <col min="235" max="235" width="9.5703125" style="6" bestFit="1" customWidth="1"/>
    <col min="236" max="236" width="4.42578125" style="6" bestFit="1" customWidth="1"/>
    <col min="237" max="237" width="12.5703125" style="6" bestFit="1" customWidth="1"/>
    <col min="238" max="238" width="19.85546875" style="6" bestFit="1" customWidth="1"/>
    <col min="239" max="239" width="4.42578125" style="6" bestFit="1" customWidth="1"/>
    <col min="240" max="240" width="12.5703125" style="6" bestFit="1" customWidth="1"/>
    <col min="241" max="241" width="9.5703125" style="6" bestFit="1" customWidth="1"/>
    <col min="242" max="242" width="4.42578125" style="6" bestFit="1" customWidth="1"/>
    <col min="243" max="243" width="12.5703125" style="6" bestFit="1" customWidth="1"/>
    <col min="244" max="244" width="25.140625" style="6" bestFit="1" customWidth="1"/>
    <col min="245" max="245" width="4.42578125" style="6" bestFit="1" customWidth="1"/>
    <col min="246" max="246" width="12.5703125" style="6" bestFit="1" customWidth="1"/>
    <col min="247" max="247" width="9.5703125" style="6" bestFit="1" customWidth="1"/>
    <col min="248" max="248" width="4.42578125" style="6" bestFit="1" customWidth="1"/>
    <col min="249" max="249" width="12.5703125" style="6" bestFit="1" customWidth="1"/>
    <col min="250" max="250" width="25.140625" style="6" bestFit="1" customWidth="1"/>
    <col min="251" max="251" width="4.42578125" style="6" bestFit="1" customWidth="1"/>
    <col min="252" max="252" width="12.5703125" style="6" bestFit="1" customWidth="1"/>
    <col min="253" max="253" width="9.5703125" style="6" bestFit="1" customWidth="1"/>
    <col min="254" max="254" width="4.42578125" style="6" bestFit="1" customWidth="1"/>
    <col min="255" max="255" width="12.5703125" style="6" bestFit="1" customWidth="1"/>
    <col min="256" max="256" width="21.5703125" style="6" bestFit="1" customWidth="1"/>
    <col min="257" max="257" width="4.42578125" style="6" bestFit="1" customWidth="1"/>
    <col min="258" max="258" width="12.5703125" style="6" bestFit="1" customWidth="1"/>
    <col min="259" max="259" width="23.140625" style="6" bestFit="1" customWidth="1"/>
    <col min="260" max="260" width="4.42578125" style="6" bestFit="1" customWidth="1"/>
    <col min="261" max="261" width="12.5703125" style="6" bestFit="1" customWidth="1"/>
    <col min="262" max="262" width="18.7109375" style="6" bestFit="1" customWidth="1"/>
    <col min="263" max="263" width="4.42578125" style="6" bestFit="1" customWidth="1"/>
    <col min="264" max="264" width="12.5703125" style="6" bestFit="1" customWidth="1"/>
    <col min="265" max="265" width="19.5703125" style="6" bestFit="1" customWidth="1"/>
    <col min="266" max="266" width="4.42578125" style="6" bestFit="1" customWidth="1"/>
    <col min="267" max="267" width="12.5703125" style="6" bestFit="1" customWidth="1"/>
    <col min="268" max="268" width="21.5703125" style="6" bestFit="1" customWidth="1"/>
    <col min="269" max="269" width="4.42578125" style="6" bestFit="1" customWidth="1"/>
    <col min="270" max="270" width="12.5703125" style="6" bestFit="1" customWidth="1"/>
    <col min="271" max="271" width="9.5703125" style="6" bestFit="1" customWidth="1"/>
    <col min="272" max="272" width="4.42578125" style="6" bestFit="1" customWidth="1"/>
    <col min="273" max="273" width="12.5703125" style="6" bestFit="1" customWidth="1"/>
    <col min="274" max="274" width="9.5703125" style="6" bestFit="1" customWidth="1"/>
    <col min="275" max="275" width="4.42578125" style="6" bestFit="1" customWidth="1"/>
    <col min="276" max="276" width="12.5703125" style="6" bestFit="1" customWidth="1"/>
    <col min="277" max="277" width="9.5703125" style="6" bestFit="1" customWidth="1"/>
    <col min="278" max="278" width="4.42578125" style="6" bestFit="1" customWidth="1"/>
    <col min="279" max="279" width="12.5703125" style="6" bestFit="1" customWidth="1"/>
    <col min="280" max="280" width="9.5703125" style="6" bestFit="1" customWidth="1"/>
    <col min="281" max="281" width="4.42578125" style="6" bestFit="1" customWidth="1"/>
    <col min="282" max="282" width="12.5703125" style="6" bestFit="1" customWidth="1"/>
    <col min="283" max="283" width="10.42578125" style="6" bestFit="1" customWidth="1"/>
    <col min="284" max="284" width="4.42578125" style="6" bestFit="1" customWidth="1"/>
    <col min="285" max="285" width="12.5703125" style="6" bestFit="1" customWidth="1"/>
    <col min="286" max="286" width="9.5703125" style="6" bestFit="1" customWidth="1"/>
    <col min="287" max="287" width="4.42578125" style="6" bestFit="1" customWidth="1"/>
    <col min="288" max="288" width="12.5703125" style="6" bestFit="1" customWidth="1"/>
    <col min="289" max="289" width="9.5703125" style="6" bestFit="1" customWidth="1"/>
    <col min="290" max="290" width="4.42578125" style="6" bestFit="1" customWidth="1"/>
    <col min="291" max="291" width="12.5703125" style="6" bestFit="1" customWidth="1"/>
    <col min="292" max="292" width="9.5703125" style="6" bestFit="1" customWidth="1"/>
    <col min="293" max="293" width="4.42578125" style="6" bestFit="1" customWidth="1"/>
    <col min="294" max="294" width="12.5703125" style="6" bestFit="1" customWidth="1"/>
    <col min="295" max="295" width="9.5703125" style="6" bestFit="1" customWidth="1"/>
    <col min="296" max="296" width="4.42578125" style="6" bestFit="1" customWidth="1"/>
    <col min="297" max="297" width="12.5703125" style="6" bestFit="1" customWidth="1"/>
    <col min="298" max="298" width="17.7109375" style="6" bestFit="1" customWidth="1"/>
    <col min="299" max="299" width="4.42578125" style="6" bestFit="1" customWidth="1"/>
    <col min="300" max="300" width="12.5703125" style="6" bestFit="1" customWidth="1"/>
    <col min="301" max="301" width="9.5703125" style="6" bestFit="1" customWidth="1"/>
    <col min="302" max="302" width="4.42578125" style="6" bestFit="1" customWidth="1"/>
    <col min="303" max="303" width="12.5703125" style="6" bestFit="1" customWidth="1"/>
    <col min="304" max="304" width="17.7109375" style="6" bestFit="1" customWidth="1"/>
    <col min="305" max="305" width="4.42578125" style="6" bestFit="1" customWidth="1"/>
    <col min="306" max="306" width="12.5703125" style="6" bestFit="1" customWidth="1"/>
    <col min="307" max="307" width="9.5703125" style="6" bestFit="1" customWidth="1"/>
    <col min="308" max="308" width="4.42578125" style="6" bestFit="1" customWidth="1"/>
    <col min="309" max="309" width="12.5703125" style="6" bestFit="1" customWidth="1"/>
    <col min="310" max="310" width="17.7109375" style="6" bestFit="1" customWidth="1"/>
    <col min="311" max="311" width="4.42578125" style="6" bestFit="1" customWidth="1"/>
    <col min="312" max="312" width="12.5703125" style="6" bestFit="1" customWidth="1"/>
    <col min="313" max="313" width="9.5703125" style="6" bestFit="1" customWidth="1"/>
    <col min="314" max="314" width="4.42578125" style="6" bestFit="1" customWidth="1"/>
    <col min="315" max="315" width="12.5703125" style="6" bestFit="1" customWidth="1"/>
    <col min="316" max="316" width="17.7109375" style="6" bestFit="1" customWidth="1"/>
    <col min="317" max="317" width="4.42578125" style="6" bestFit="1" customWidth="1"/>
    <col min="318" max="318" width="12.5703125" style="6" bestFit="1" customWidth="1"/>
    <col min="319" max="319" width="9.5703125" style="6" bestFit="1" customWidth="1"/>
    <col min="320" max="320" width="4.42578125" style="6" bestFit="1" customWidth="1"/>
    <col min="321" max="321" width="12.5703125" style="6" bestFit="1" customWidth="1"/>
    <col min="322" max="322" width="17.7109375" style="6" bestFit="1" customWidth="1"/>
    <col min="323" max="323" width="4.42578125" style="6" bestFit="1" customWidth="1"/>
    <col min="324" max="324" width="12.5703125" style="6" bestFit="1" customWidth="1"/>
    <col min="325" max="325" width="10.42578125" style="6" bestFit="1" customWidth="1"/>
    <col min="326" max="326" width="4.42578125" style="6" bestFit="1" customWidth="1"/>
    <col min="327" max="327" width="12.5703125" style="6" bestFit="1" customWidth="1"/>
    <col min="328" max="328" width="17.7109375" style="6" bestFit="1" customWidth="1"/>
    <col min="329" max="329" width="4.42578125" style="6" bestFit="1" customWidth="1"/>
    <col min="330" max="330" width="12.5703125" style="6" bestFit="1" customWidth="1"/>
    <col min="331" max="331" width="10.42578125" style="6" bestFit="1" customWidth="1"/>
    <col min="332" max="332" width="4.42578125" style="6" bestFit="1" customWidth="1"/>
    <col min="333" max="333" width="12.5703125" style="6" bestFit="1" customWidth="1"/>
    <col min="334" max="334" width="30.28515625" style="6" bestFit="1" customWidth="1"/>
    <col min="335" max="335" width="4.42578125" style="6" bestFit="1" customWidth="1"/>
    <col min="336" max="336" width="12.5703125" style="6" bestFit="1" customWidth="1"/>
    <col min="337" max="337" width="9.5703125" style="6" bestFit="1" customWidth="1"/>
    <col min="338" max="338" width="4.42578125" style="6" bestFit="1" customWidth="1"/>
    <col min="339" max="339" width="12.5703125" style="6" bestFit="1" customWidth="1"/>
    <col min="340" max="340" width="30.28515625" style="6" bestFit="1" customWidth="1"/>
    <col min="341" max="341" width="4.42578125" style="6" bestFit="1" customWidth="1"/>
    <col min="342" max="342" width="12.5703125" style="6" bestFit="1" customWidth="1"/>
    <col min="343" max="343" width="9.5703125" style="6" bestFit="1" customWidth="1"/>
    <col min="344" max="344" width="4.42578125" style="6" bestFit="1" customWidth="1"/>
    <col min="345" max="345" width="12.5703125" style="6" bestFit="1" customWidth="1"/>
    <col min="346" max="346" width="30.28515625" style="6" bestFit="1" customWidth="1"/>
    <col min="347" max="347" width="4.42578125" style="6" bestFit="1" customWidth="1"/>
    <col min="348" max="348" width="12.5703125" style="6" bestFit="1" customWidth="1"/>
    <col min="349" max="349" width="9.5703125" style="6" bestFit="1" customWidth="1"/>
    <col min="350" max="350" width="4.42578125" style="6" bestFit="1" customWidth="1"/>
    <col min="351" max="351" width="12.5703125" style="6" bestFit="1" customWidth="1"/>
    <col min="352" max="352" width="31.42578125" style="6" bestFit="1" customWidth="1"/>
    <col min="353" max="353" width="4.42578125" style="6" bestFit="1" customWidth="1"/>
    <col min="354" max="354" width="12.5703125" style="6" bestFit="1" customWidth="1"/>
    <col min="355" max="355" width="21.85546875" style="6" bestFit="1" customWidth="1"/>
    <col min="356" max="356" width="4.42578125" style="6" bestFit="1" customWidth="1"/>
    <col min="357" max="357" width="12.5703125" style="6" bestFit="1" customWidth="1"/>
    <col min="358" max="358" width="9.5703125" style="6" bestFit="1" customWidth="1"/>
    <col min="359" max="359" width="4.42578125" style="6" bestFit="1" customWidth="1"/>
    <col min="360" max="360" width="12.5703125" style="6" bestFit="1" customWidth="1"/>
    <col min="361" max="361" width="9.5703125" style="6" bestFit="1" customWidth="1"/>
    <col min="362" max="362" width="4.42578125" style="6" bestFit="1" customWidth="1"/>
    <col min="363" max="363" width="12.5703125" style="6" bestFit="1" customWidth="1"/>
    <col min="364" max="364" width="9.5703125" style="6" bestFit="1" customWidth="1"/>
    <col min="365" max="365" width="4.42578125" style="6" bestFit="1" customWidth="1"/>
    <col min="366" max="366" width="12.5703125" style="6" bestFit="1" customWidth="1"/>
    <col min="367" max="367" width="13.5703125" style="6" bestFit="1" customWidth="1"/>
    <col min="368" max="368" width="4.42578125" style="6" bestFit="1" customWidth="1"/>
    <col min="369" max="369" width="12.5703125" style="6" bestFit="1" customWidth="1"/>
    <col min="370" max="370" width="15.85546875" style="6" bestFit="1" customWidth="1"/>
    <col min="371" max="371" width="4.42578125" style="6" bestFit="1" customWidth="1"/>
    <col min="372" max="372" width="12.5703125" style="6" bestFit="1" customWidth="1"/>
    <col min="373" max="373" width="9.5703125" style="6" bestFit="1" customWidth="1"/>
    <col min="374" max="374" width="4.42578125" style="6" bestFit="1" customWidth="1"/>
    <col min="375" max="375" width="12.5703125" style="6" bestFit="1" customWidth="1"/>
    <col min="376" max="376" width="14.42578125" style="6" bestFit="1" customWidth="1"/>
    <col min="377" max="377" width="4.42578125" style="6" bestFit="1" customWidth="1"/>
    <col min="378" max="378" width="12.5703125" style="6" bestFit="1" customWidth="1"/>
    <col min="379" max="379" width="9.5703125" style="6" bestFit="1" customWidth="1"/>
    <col min="380" max="380" width="4.42578125" style="6" bestFit="1" customWidth="1"/>
    <col min="381" max="381" width="12.5703125" style="6" bestFit="1" customWidth="1"/>
    <col min="382" max="382" width="12.28515625" style="6" bestFit="1" customWidth="1"/>
    <col min="383" max="383" width="4.42578125" style="6" bestFit="1" customWidth="1"/>
    <col min="384" max="384" width="12.5703125" style="6" bestFit="1" customWidth="1"/>
    <col min="385" max="385" width="14.5703125" style="6" bestFit="1" customWidth="1"/>
    <col min="386" max="386" width="4.42578125" style="6" bestFit="1" customWidth="1"/>
    <col min="387" max="387" width="12.5703125" style="6" bestFit="1" customWidth="1"/>
    <col min="388" max="388" width="24.42578125" style="6" bestFit="1" customWidth="1"/>
    <col min="389" max="389" width="4.42578125" style="6" bestFit="1" customWidth="1"/>
    <col min="390" max="390" width="12.5703125" style="6" bestFit="1" customWidth="1"/>
    <col min="391" max="391" width="9.5703125" style="6" bestFit="1" customWidth="1"/>
    <col min="392" max="392" width="4.42578125" style="6" bestFit="1" customWidth="1"/>
    <col min="393" max="393" width="12.5703125" style="6" bestFit="1" customWidth="1"/>
    <col min="394" max="394" width="16.85546875" style="6" bestFit="1" customWidth="1"/>
    <col min="395" max="395" width="4.42578125" style="6" bestFit="1" customWidth="1"/>
    <col min="396" max="396" width="12.5703125" style="6" bestFit="1" customWidth="1"/>
    <col min="397" max="397" width="9.5703125" style="6" bestFit="1" customWidth="1"/>
    <col min="398" max="398" width="4.42578125" style="6" bestFit="1" customWidth="1"/>
    <col min="399" max="399" width="12.5703125" style="6" bestFit="1" customWidth="1"/>
    <col min="400" max="400" width="16.85546875" style="6" bestFit="1" customWidth="1"/>
    <col min="401" max="401" width="4.42578125" style="6" bestFit="1" customWidth="1"/>
    <col min="402" max="402" width="12.5703125" style="6" bestFit="1" customWidth="1"/>
    <col min="403" max="403" width="9.5703125" style="6" bestFit="1" customWidth="1"/>
    <col min="404" max="404" width="4.42578125" style="6" bestFit="1" customWidth="1"/>
    <col min="405" max="405" width="12.5703125" style="6" bestFit="1" customWidth="1"/>
    <col min="406" max="406" width="16.85546875" style="6" bestFit="1" customWidth="1"/>
    <col min="407" max="407" width="4.42578125" style="6" bestFit="1" customWidth="1"/>
    <col min="408" max="408" width="12.5703125" style="6" bestFit="1" customWidth="1"/>
    <col min="409" max="409" width="9.5703125" style="6" bestFit="1" customWidth="1"/>
    <col min="410" max="410" width="4.42578125" style="6" bestFit="1" customWidth="1"/>
    <col min="411" max="411" width="12.5703125" style="6" bestFit="1" customWidth="1"/>
    <col min="412" max="412" width="15.42578125" style="6" bestFit="1" customWidth="1"/>
    <col min="413" max="413" width="4.42578125" style="6" bestFit="1" customWidth="1"/>
    <col min="414" max="414" width="12.5703125" style="6" bestFit="1" customWidth="1"/>
    <col min="415" max="415" width="9.85546875" style="6" bestFit="1" customWidth="1"/>
    <col min="416" max="416" width="4.42578125" style="6" bestFit="1" customWidth="1"/>
    <col min="417" max="417" width="12.5703125" style="6" bestFit="1" customWidth="1"/>
    <col min="418" max="418" width="10.5703125" style="6" bestFit="1" customWidth="1"/>
    <col min="419" max="419" width="4.42578125" style="6" bestFit="1" customWidth="1"/>
    <col min="420" max="420" width="12.5703125" style="6" bestFit="1" customWidth="1"/>
    <col min="421" max="421" width="9.5703125" style="6" bestFit="1" customWidth="1"/>
    <col min="422" max="422" width="4.42578125" style="6" bestFit="1" customWidth="1"/>
    <col min="423" max="423" width="12.5703125" style="6" bestFit="1" customWidth="1"/>
    <col min="424" max="424" width="10.5703125" style="6" bestFit="1" customWidth="1"/>
    <col min="425" max="425" width="4.42578125" style="6" bestFit="1" customWidth="1"/>
    <col min="426" max="426" width="12.5703125" style="6" bestFit="1" customWidth="1"/>
    <col min="427" max="427" width="9.5703125" style="6" bestFit="1" customWidth="1"/>
    <col min="428" max="428" width="4.42578125" style="6" bestFit="1" customWidth="1"/>
    <col min="429" max="429" width="12.5703125" style="6" bestFit="1" customWidth="1"/>
    <col min="430" max="430" width="9.5703125" style="6" bestFit="1" customWidth="1"/>
    <col min="431" max="431" width="4.42578125" style="6" bestFit="1" customWidth="1"/>
    <col min="432" max="432" width="12.5703125" style="6" bestFit="1" customWidth="1"/>
    <col min="433" max="433" width="9.5703125" style="6" bestFit="1" customWidth="1"/>
    <col min="434" max="434" width="4.42578125" style="6" bestFit="1" customWidth="1"/>
    <col min="435" max="435" width="12.5703125" style="6" bestFit="1" customWidth="1"/>
    <col min="436" max="436" width="9.5703125" style="6" bestFit="1" customWidth="1"/>
    <col min="437" max="437" width="4.42578125" style="6" bestFit="1" customWidth="1"/>
    <col min="438" max="438" width="12.5703125" style="6" bestFit="1" customWidth="1"/>
    <col min="439" max="439" width="9.5703125" style="6" bestFit="1" customWidth="1"/>
    <col min="440" max="440" width="4.42578125" style="6" bestFit="1" customWidth="1"/>
    <col min="441" max="441" width="12.5703125" style="6" bestFit="1" customWidth="1"/>
    <col min="442" max="442" width="10.5703125" style="6" bestFit="1" customWidth="1"/>
    <col min="443" max="443" width="4.42578125" style="6" bestFit="1" customWidth="1"/>
    <col min="444" max="444" width="12.5703125" style="6" bestFit="1" customWidth="1"/>
    <col min="445" max="445" width="16.7109375" style="6" bestFit="1" customWidth="1"/>
    <col min="446" max="446" width="4.42578125" style="6" bestFit="1" customWidth="1"/>
    <col min="447" max="447" width="12.5703125" style="6" bestFit="1" customWidth="1"/>
    <col min="448" max="448" width="10.5703125" style="6" bestFit="1" customWidth="1"/>
    <col min="449" max="449" width="4.42578125" style="6" bestFit="1" customWidth="1"/>
    <col min="450" max="450" width="12.5703125" style="6" bestFit="1" customWidth="1"/>
    <col min="451" max="451" width="16.7109375" style="6" bestFit="1" customWidth="1"/>
    <col min="452" max="452" width="4.42578125" style="6" bestFit="1" customWidth="1"/>
    <col min="453" max="453" width="12.5703125" style="6" bestFit="1" customWidth="1"/>
    <col min="454" max="454" width="9.5703125" style="6" bestFit="1" customWidth="1"/>
    <col min="455" max="455" width="4.42578125" style="6" bestFit="1" customWidth="1"/>
    <col min="456" max="456" width="12.5703125" style="6" bestFit="1" customWidth="1"/>
    <col min="457" max="457" width="16.7109375" style="6" bestFit="1" customWidth="1"/>
    <col min="458" max="458" width="4.42578125" style="6" bestFit="1" customWidth="1"/>
    <col min="459" max="459" width="12.5703125" style="6" bestFit="1" customWidth="1"/>
    <col min="460" max="460" width="9.5703125" style="6" bestFit="1" customWidth="1"/>
    <col min="461" max="461" width="4.42578125" style="6" bestFit="1" customWidth="1"/>
    <col min="462" max="462" width="12.5703125" style="6" bestFit="1" customWidth="1"/>
    <col min="463" max="463" width="16.7109375" style="6" bestFit="1" customWidth="1"/>
    <col min="464" max="464" width="4.42578125" style="6" bestFit="1" customWidth="1"/>
    <col min="465" max="465" width="12.5703125" style="6" bestFit="1" customWidth="1"/>
    <col min="466" max="466" width="10.5703125" style="6" bestFit="1" customWidth="1"/>
    <col min="467" max="467" width="4.42578125" style="6" bestFit="1" customWidth="1"/>
    <col min="468" max="468" width="12.5703125" style="6" bestFit="1" customWidth="1"/>
    <col min="469" max="469" width="9.5703125" style="6" bestFit="1" customWidth="1"/>
    <col min="470" max="470" width="4.42578125" style="6" bestFit="1" customWidth="1"/>
    <col min="471" max="471" width="12.5703125" style="6" bestFit="1" customWidth="1"/>
    <col min="472" max="472" width="10.5703125" style="6" bestFit="1" customWidth="1"/>
    <col min="473" max="473" width="4.42578125" style="6" bestFit="1" customWidth="1"/>
    <col min="474" max="474" width="12.5703125" style="6" bestFit="1" customWidth="1"/>
    <col min="475" max="475" width="9.5703125" style="6" bestFit="1" customWidth="1"/>
    <col min="476" max="476" width="4.42578125" style="6" bestFit="1" customWidth="1"/>
    <col min="477" max="477" width="12.5703125" style="6" bestFit="1" customWidth="1"/>
    <col min="478" max="478" width="9.5703125" style="6" bestFit="1" customWidth="1"/>
    <col min="479" max="479" width="4.42578125" style="6" bestFit="1" customWidth="1"/>
    <col min="480" max="480" width="12.5703125" style="6" bestFit="1" customWidth="1"/>
    <col min="481" max="481" width="9.5703125" style="6" bestFit="1" customWidth="1"/>
    <col min="482" max="482" width="4.42578125" style="6" bestFit="1" customWidth="1"/>
    <col min="483" max="483" width="12.5703125" style="6" bestFit="1" customWidth="1"/>
    <col min="484" max="484" width="22.7109375" style="6" bestFit="1" customWidth="1"/>
    <col min="485" max="485" width="4.42578125" style="6" bestFit="1" customWidth="1"/>
    <col min="486" max="486" width="12.5703125" style="6" bestFit="1" customWidth="1"/>
    <col min="487" max="487" width="9.5703125" style="6" bestFit="1" customWidth="1"/>
    <col min="488" max="488" width="4.42578125" style="6" bestFit="1" customWidth="1"/>
    <col min="489" max="489" width="12.5703125" style="6" bestFit="1" customWidth="1"/>
    <col min="490" max="490" width="14.5703125" style="6" bestFit="1" customWidth="1"/>
    <col min="491" max="491" width="4.42578125" style="6" bestFit="1" customWidth="1"/>
    <col min="492" max="492" width="12.5703125" style="6" bestFit="1" customWidth="1"/>
    <col min="493" max="493" width="9.5703125" style="6" bestFit="1" customWidth="1"/>
    <col min="494" max="494" width="4.42578125" style="6" bestFit="1" customWidth="1"/>
    <col min="495" max="495" width="12.5703125" style="6" bestFit="1" customWidth="1"/>
    <col min="496" max="496" width="27.7109375" style="6" bestFit="1" customWidth="1"/>
    <col min="497" max="497" width="4.42578125" style="6" bestFit="1" customWidth="1"/>
    <col min="498" max="498" width="12.5703125" style="6" bestFit="1" customWidth="1"/>
    <col min="499" max="499" width="9.5703125" style="6" bestFit="1" customWidth="1"/>
    <col min="500" max="500" width="4.42578125" style="6" bestFit="1" customWidth="1"/>
    <col min="501" max="501" width="12.5703125" style="6" bestFit="1" customWidth="1"/>
    <col min="502" max="502" width="15" style="6" bestFit="1" customWidth="1"/>
    <col min="503" max="503" width="4.42578125" style="6" bestFit="1" customWidth="1"/>
    <col min="504" max="504" width="12.5703125" style="6" bestFit="1" customWidth="1"/>
    <col min="505" max="505" width="9.5703125" style="6" bestFit="1" customWidth="1"/>
    <col min="506" max="506" width="4.42578125" style="6" bestFit="1" customWidth="1"/>
    <col min="507" max="507" width="12.5703125" style="6" bestFit="1" customWidth="1"/>
    <col min="508" max="508" width="13.85546875" style="6" bestFit="1" customWidth="1"/>
    <col min="509" max="509" width="4.42578125" style="6" bestFit="1" customWidth="1"/>
    <col min="510" max="510" width="12.5703125" style="6" bestFit="1" customWidth="1"/>
    <col min="511" max="511" width="9.5703125" style="6" bestFit="1" customWidth="1"/>
    <col min="512" max="512" width="4.42578125" style="6" bestFit="1" customWidth="1"/>
    <col min="513" max="513" width="12.5703125" style="6" bestFit="1" customWidth="1"/>
    <col min="514" max="514" width="35.5703125" style="6" bestFit="1" customWidth="1"/>
    <col min="515" max="515" width="4.42578125" style="6" bestFit="1" customWidth="1"/>
    <col min="516" max="516" width="12.5703125" style="6" bestFit="1" customWidth="1"/>
    <col min="517" max="517" width="9.5703125" style="6" bestFit="1" customWidth="1"/>
    <col min="518" max="518" width="4.42578125" style="6" bestFit="1" customWidth="1"/>
    <col min="519" max="519" width="12.5703125" style="6" bestFit="1" customWidth="1"/>
    <col min="520" max="520" width="11.7109375" style="6" bestFit="1" customWidth="1"/>
    <col min="521" max="521" width="4.42578125" style="6" bestFit="1" customWidth="1"/>
    <col min="522" max="522" width="12.5703125" style="6" bestFit="1" customWidth="1"/>
    <col min="523" max="523" width="9.5703125" style="6" bestFit="1" customWidth="1"/>
    <col min="524" max="524" width="4.42578125" style="6" bestFit="1" customWidth="1"/>
    <col min="525" max="525" width="12.5703125" style="6" bestFit="1" customWidth="1"/>
    <col min="526" max="526" width="16" style="6" bestFit="1" customWidth="1"/>
    <col min="527" max="527" width="4.42578125" style="6" bestFit="1" customWidth="1"/>
    <col min="528" max="528" width="12.5703125" style="6" bestFit="1" customWidth="1"/>
    <col min="529" max="529" width="10.42578125" style="6" bestFit="1" customWidth="1"/>
    <col min="530" max="530" width="4.42578125" style="6" bestFit="1" customWidth="1"/>
    <col min="531" max="531" width="12.5703125" style="6" bestFit="1" customWidth="1"/>
    <col min="532" max="532" width="18.85546875" style="6" bestFit="1" customWidth="1"/>
    <col min="533" max="533" width="4.42578125" style="6" bestFit="1" customWidth="1"/>
    <col min="534" max="534" width="12.5703125" style="6" bestFit="1" customWidth="1"/>
    <col min="535" max="535" width="9.5703125" style="6" bestFit="1" customWidth="1"/>
    <col min="536" max="536" width="4.42578125" style="6" bestFit="1" customWidth="1"/>
    <col min="537" max="537" width="12.5703125" style="6" bestFit="1" customWidth="1"/>
    <col min="538" max="538" width="21" style="6" bestFit="1" customWidth="1"/>
    <col min="539" max="539" width="4.42578125" style="6" bestFit="1" customWidth="1"/>
    <col min="540" max="540" width="12.5703125" style="6" bestFit="1" customWidth="1"/>
    <col min="541" max="541" width="9.5703125" style="6" bestFit="1" customWidth="1"/>
    <col min="542" max="542" width="4.42578125" style="6" bestFit="1" customWidth="1"/>
    <col min="543" max="543" width="12.5703125" style="6" bestFit="1" customWidth="1"/>
    <col min="544" max="544" width="9.5703125" style="6" bestFit="1" customWidth="1"/>
    <col min="545" max="545" width="4.42578125" style="6" bestFit="1" customWidth="1"/>
    <col min="546" max="546" width="12.5703125" style="6" bestFit="1" customWidth="1"/>
    <col min="547" max="547" width="9.5703125" style="6" bestFit="1" customWidth="1"/>
    <col min="548" max="548" width="4.42578125" style="6" bestFit="1" customWidth="1"/>
    <col min="549" max="549" width="12.5703125" style="6" bestFit="1" customWidth="1"/>
    <col min="550" max="550" width="19" style="6" bestFit="1" customWidth="1"/>
    <col min="551" max="551" width="4.42578125" style="6" bestFit="1" customWidth="1"/>
    <col min="552" max="552" width="12.5703125" style="6" bestFit="1" customWidth="1"/>
    <col min="553" max="553" width="14.5703125" style="6" bestFit="1" customWidth="1"/>
    <col min="554" max="554" width="4.42578125" style="6" bestFit="1" customWidth="1"/>
    <col min="555" max="555" width="12.5703125" style="6" bestFit="1" customWidth="1"/>
    <col min="556" max="556" width="20" style="6" bestFit="1" customWidth="1"/>
    <col min="557" max="557" width="4.42578125" style="6" bestFit="1" customWidth="1"/>
    <col min="558" max="558" width="12.5703125" style="6" bestFit="1" customWidth="1"/>
    <col min="559" max="559" width="9.5703125" style="6" bestFit="1" customWidth="1"/>
    <col min="560" max="560" width="9.140625" style="6"/>
    <col min="561" max="561" width="10.42578125" style="6" bestFit="1" customWidth="1"/>
    <col min="562" max="562" width="21.85546875" style="6" bestFit="1" customWidth="1"/>
    <col min="563" max="563" width="31.42578125" style="6" bestFit="1" customWidth="1"/>
    <col min="564" max="16384" width="9.140625" style="6"/>
  </cols>
  <sheetData>
    <row r="1" spans="1:563" ht="21" x14ac:dyDescent="0.25">
      <c r="A1" s="45" t="s">
        <v>1999</v>
      </c>
      <c r="B1" s="45" t="s">
        <v>2000</v>
      </c>
      <c r="D1" s="73" t="s">
        <v>2278</v>
      </c>
      <c r="E1" s="46" t="s">
        <v>2001</v>
      </c>
      <c r="F1" s="46" t="s">
        <v>2002</v>
      </c>
      <c r="G1" s="46" t="s">
        <v>2805</v>
      </c>
      <c r="H1" s="46" t="s">
        <v>2001</v>
      </c>
      <c r="I1" s="46" t="s">
        <v>2002</v>
      </c>
      <c r="J1" s="46" t="s">
        <v>2000</v>
      </c>
      <c r="K1" s="46" t="s">
        <v>2001</v>
      </c>
      <c r="L1" s="46" t="s">
        <v>2002</v>
      </c>
      <c r="M1" s="46" t="s">
        <v>2806</v>
      </c>
      <c r="N1" s="46" t="s">
        <v>2001</v>
      </c>
      <c r="O1" s="46" t="s">
        <v>2809</v>
      </c>
      <c r="P1" s="46" t="s">
        <v>2808</v>
      </c>
      <c r="Q1" s="46" t="s">
        <v>2001</v>
      </c>
      <c r="R1" s="46" t="s">
        <v>2002</v>
      </c>
      <c r="S1" s="46" t="s">
        <v>2000</v>
      </c>
      <c r="T1" s="46" t="s">
        <v>2001</v>
      </c>
      <c r="U1" s="46" t="s">
        <v>2002</v>
      </c>
      <c r="V1" s="46" t="s">
        <v>2000</v>
      </c>
      <c r="W1" s="46" t="s">
        <v>2001</v>
      </c>
      <c r="X1" s="46" t="s">
        <v>2002</v>
      </c>
      <c r="Y1" s="46" t="s">
        <v>2818</v>
      </c>
      <c r="Z1" s="46" t="s">
        <v>2001</v>
      </c>
      <c r="AA1" s="46" t="s">
        <v>2002</v>
      </c>
      <c r="AB1" s="46" t="s">
        <v>2817</v>
      </c>
      <c r="AC1" s="46" t="s">
        <v>2001</v>
      </c>
      <c r="AD1" s="46" t="s">
        <v>2002</v>
      </c>
      <c r="AE1" s="46" t="s">
        <v>2821</v>
      </c>
      <c r="AF1" s="46" t="s">
        <v>2001</v>
      </c>
      <c r="AG1" s="46" t="s">
        <v>2002</v>
      </c>
      <c r="AH1" s="46" t="s">
        <v>2820</v>
      </c>
      <c r="AI1" s="46" t="s">
        <v>2001</v>
      </c>
      <c r="AJ1" s="46" t="s">
        <v>2002</v>
      </c>
      <c r="AK1" s="46" t="s">
        <v>2000</v>
      </c>
      <c r="AL1" s="46" t="s">
        <v>2001</v>
      </c>
      <c r="AM1" s="46" t="s">
        <v>2002</v>
      </c>
      <c r="AN1" s="46" t="s">
        <v>2825</v>
      </c>
      <c r="AO1" s="46" t="s">
        <v>2001</v>
      </c>
      <c r="AP1" s="46" t="s">
        <v>2002</v>
      </c>
      <c r="AQ1" s="46" t="s">
        <v>2822</v>
      </c>
      <c r="AR1" s="46" t="s">
        <v>2001</v>
      </c>
      <c r="AS1" s="46" t="s">
        <v>2002</v>
      </c>
      <c r="AT1" s="46" t="s">
        <v>2826</v>
      </c>
      <c r="AU1" s="46" t="s">
        <v>2001</v>
      </c>
      <c r="AV1" s="46" t="s">
        <v>2002</v>
      </c>
      <c r="AW1" s="46" t="s">
        <v>2827</v>
      </c>
      <c r="AX1" s="46" t="s">
        <v>2001</v>
      </c>
      <c r="AY1" s="46" t="s">
        <v>2002</v>
      </c>
      <c r="AZ1" s="46" t="s">
        <v>2000</v>
      </c>
      <c r="BA1" s="46" t="s">
        <v>2001</v>
      </c>
      <c r="BB1" s="46" t="s">
        <v>2002</v>
      </c>
      <c r="BC1" s="46" t="s">
        <v>2830</v>
      </c>
      <c r="BD1" s="46" t="s">
        <v>2001</v>
      </c>
      <c r="BE1" s="46" t="s">
        <v>2002</v>
      </c>
      <c r="BF1" s="46" t="s">
        <v>2000</v>
      </c>
      <c r="BG1" s="46" t="s">
        <v>2001</v>
      </c>
      <c r="BH1" s="46" t="s">
        <v>2002</v>
      </c>
      <c r="BI1" s="46" t="s">
        <v>2000</v>
      </c>
      <c r="BJ1" s="46" t="s">
        <v>2001</v>
      </c>
      <c r="BK1" s="46" t="s">
        <v>2002</v>
      </c>
      <c r="BL1" s="46" t="s">
        <v>2834</v>
      </c>
      <c r="BM1" s="46" t="s">
        <v>2001</v>
      </c>
      <c r="BN1" s="46" t="s">
        <v>2002</v>
      </c>
      <c r="BO1" s="46" t="s">
        <v>2000</v>
      </c>
      <c r="BP1" s="46" t="s">
        <v>2001</v>
      </c>
      <c r="BQ1" s="46" t="s">
        <v>2002</v>
      </c>
      <c r="BR1" s="46" t="s">
        <v>2000</v>
      </c>
      <c r="BS1" s="46" t="s">
        <v>2001</v>
      </c>
      <c r="BT1" s="46" t="s">
        <v>2002</v>
      </c>
      <c r="BU1" s="46" t="s">
        <v>2839</v>
      </c>
      <c r="BV1" s="46" t="s">
        <v>2001</v>
      </c>
      <c r="BW1" s="46" t="s">
        <v>2002</v>
      </c>
      <c r="BX1" s="46" t="s">
        <v>2000</v>
      </c>
      <c r="BY1" s="46" t="s">
        <v>2001</v>
      </c>
      <c r="BZ1" s="46" t="s">
        <v>2002</v>
      </c>
      <c r="CA1" s="46" t="s">
        <v>2000</v>
      </c>
      <c r="CB1" s="46" t="s">
        <v>2001</v>
      </c>
      <c r="CC1" s="46" t="s">
        <v>2002</v>
      </c>
      <c r="CD1" s="46" t="s">
        <v>2000</v>
      </c>
      <c r="CE1" s="46" t="s">
        <v>2001</v>
      </c>
      <c r="CF1" s="46" t="s">
        <v>2002</v>
      </c>
      <c r="CG1" s="46" t="s">
        <v>2844</v>
      </c>
      <c r="CH1" s="46" t="s">
        <v>2001</v>
      </c>
      <c r="CI1" s="46" t="s">
        <v>2002</v>
      </c>
      <c r="CJ1" s="46" t="s">
        <v>2000</v>
      </c>
      <c r="CK1" s="46" t="s">
        <v>2001</v>
      </c>
      <c r="CL1" s="46" t="s">
        <v>2002</v>
      </c>
      <c r="CM1" s="46" t="s">
        <v>2846</v>
      </c>
      <c r="CN1" s="46" t="s">
        <v>2001</v>
      </c>
      <c r="CO1" s="46" t="s">
        <v>2002</v>
      </c>
      <c r="CP1" s="46" t="s">
        <v>2792</v>
      </c>
      <c r="CQ1" s="46" t="s">
        <v>2001</v>
      </c>
      <c r="CR1" s="46" t="s">
        <v>2002</v>
      </c>
      <c r="CS1" s="46" t="s">
        <v>2847</v>
      </c>
      <c r="CT1" s="46" t="s">
        <v>2001</v>
      </c>
      <c r="CU1" s="46" t="s">
        <v>2002</v>
      </c>
      <c r="CV1" s="46" t="s">
        <v>2000</v>
      </c>
      <c r="CW1" s="46" t="s">
        <v>2001</v>
      </c>
      <c r="CX1" s="46" t="s">
        <v>2002</v>
      </c>
      <c r="CY1" s="46" t="s">
        <v>2000</v>
      </c>
      <c r="CZ1" s="46" t="s">
        <v>2001</v>
      </c>
      <c r="DA1" s="46" t="s">
        <v>2002</v>
      </c>
      <c r="DB1" s="46" t="s">
        <v>2000</v>
      </c>
      <c r="DC1" s="46" t="s">
        <v>2001</v>
      </c>
      <c r="DD1" s="46" t="s">
        <v>2002</v>
      </c>
      <c r="DE1" s="46" t="s">
        <v>2848</v>
      </c>
      <c r="DF1" s="46" t="s">
        <v>2001</v>
      </c>
      <c r="DG1" s="46" t="s">
        <v>2002</v>
      </c>
      <c r="DH1" s="46" t="s">
        <v>2000</v>
      </c>
      <c r="DI1" s="46" t="s">
        <v>2001</v>
      </c>
      <c r="DJ1" s="46" t="s">
        <v>2002</v>
      </c>
      <c r="DK1" s="46" t="s">
        <v>2000</v>
      </c>
      <c r="DL1" s="46" t="s">
        <v>2001</v>
      </c>
      <c r="DM1" s="46" t="s">
        <v>2002</v>
      </c>
      <c r="DN1" s="46" t="s">
        <v>2000</v>
      </c>
      <c r="DO1" s="46" t="s">
        <v>2001</v>
      </c>
      <c r="DP1" s="46" t="s">
        <v>2002</v>
      </c>
      <c r="DQ1" s="46" t="s">
        <v>2000</v>
      </c>
      <c r="DR1" s="46" t="s">
        <v>2001</v>
      </c>
      <c r="DS1" s="46" t="s">
        <v>2002</v>
      </c>
      <c r="DT1" s="46" t="s">
        <v>2000</v>
      </c>
      <c r="DU1" s="46" t="s">
        <v>2001</v>
      </c>
      <c r="DV1" s="46" t="s">
        <v>2002</v>
      </c>
      <c r="DW1" s="46" t="s">
        <v>2000</v>
      </c>
      <c r="DX1" s="46" t="s">
        <v>2001</v>
      </c>
      <c r="DY1" s="46" t="s">
        <v>2002</v>
      </c>
      <c r="DZ1" s="46" t="s">
        <v>2854</v>
      </c>
      <c r="EA1" s="46" t="s">
        <v>2001</v>
      </c>
      <c r="EB1" s="46" t="s">
        <v>2002</v>
      </c>
      <c r="EC1" s="46" t="s">
        <v>2849</v>
      </c>
      <c r="ED1" s="46" t="s">
        <v>2001</v>
      </c>
      <c r="EE1" s="46" t="s">
        <v>2002</v>
      </c>
      <c r="EF1" s="46" t="s">
        <v>2852</v>
      </c>
      <c r="EG1" s="46" t="s">
        <v>2001</v>
      </c>
      <c r="EH1" s="46" t="s">
        <v>2002</v>
      </c>
      <c r="EI1" s="46" t="s">
        <v>2856</v>
      </c>
      <c r="EJ1" s="46" t="s">
        <v>2001</v>
      </c>
      <c r="EK1" s="46" t="s">
        <v>2002</v>
      </c>
      <c r="EL1" s="46" t="s">
        <v>2000</v>
      </c>
      <c r="EM1" s="46" t="s">
        <v>2001</v>
      </c>
      <c r="EN1" s="46" t="s">
        <v>2002</v>
      </c>
      <c r="EO1" s="46" t="s">
        <v>2000</v>
      </c>
      <c r="EP1" s="46" t="s">
        <v>2001</v>
      </c>
      <c r="EQ1" s="46" t="s">
        <v>2002</v>
      </c>
      <c r="ER1" s="46" t="s">
        <v>2859</v>
      </c>
      <c r="ES1" s="46" t="s">
        <v>2001</v>
      </c>
      <c r="ET1" s="46" t="s">
        <v>2002</v>
      </c>
      <c r="EU1" s="46" t="s">
        <v>2858</v>
      </c>
      <c r="EV1" s="46" t="s">
        <v>2001</v>
      </c>
      <c r="EW1" s="46" t="s">
        <v>2002</v>
      </c>
      <c r="EX1" s="46" t="s">
        <v>2857</v>
      </c>
      <c r="EY1" s="46" t="s">
        <v>2001</v>
      </c>
      <c r="EZ1" s="46" t="s">
        <v>2002</v>
      </c>
      <c r="FA1" s="46" t="s">
        <v>2000</v>
      </c>
      <c r="FB1" s="46" t="s">
        <v>2001</v>
      </c>
      <c r="FC1" s="46" t="s">
        <v>2002</v>
      </c>
      <c r="FD1" s="46" t="s">
        <v>2860</v>
      </c>
      <c r="FE1" s="46" t="s">
        <v>2001</v>
      </c>
      <c r="FF1" s="46" t="s">
        <v>2002</v>
      </c>
      <c r="FG1" s="46" t="s">
        <v>2000</v>
      </c>
      <c r="FH1" s="46" t="s">
        <v>2001</v>
      </c>
      <c r="FI1" s="46" t="s">
        <v>2002</v>
      </c>
      <c r="FJ1" s="46" t="s">
        <v>2861</v>
      </c>
      <c r="FK1" s="46" t="s">
        <v>2001</v>
      </c>
      <c r="FL1" s="46" t="s">
        <v>2002</v>
      </c>
      <c r="FM1" s="46" t="s">
        <v>2862</v>
      </c>
      <c r="FN1" s="46" t="s">
        <v>2001</v>
      </c>
      <c r="FO1" s="46" t="s">
        <v>2002</v>
      </c>
      <c r="FP1" s="46" t="s">
        <v>2863</v>
      </c>
      <c r="FQ1" s="46" t="s">
        <v>2001</v>
      </c>
      <c r="FR1" s="46" t="s">
        <v>2002</v>
      </c>
      <c r="FS1" s="46" t="s">
        <v>2864</v>
      </c>
      <c r="FT1" s="46" t="s">
        <v>2001</v>
      </c>
      <c r="FU1" s="46" t="s">
        <v>2002</v>
      </c>
      <c r="FV1" s="46" t="s">
        <v>2865</v>
      </c>
      <c r="FW1" s="46" t="s">
        <v>2001</v>
      </c>
      <c r="FX1" s="46" t="s">
        <v>2002</v>
      </c>
      <c r="FY1" s="46" t="s">
        <v>2866</v>
      </c>
      <c r="FZ1" s="46" t="s">
        <v>2001</v>
      </c>
      <c r="GA1" s="46" t="s">
        <v>2002</v>
      </c>
      <c r="GB1" s="46" t="s">
        <v>2867</v>
      </c>
      <c r="GC1" s="46" t="s">
        <v>2001</v>
      </c>
      <c r="GD1" s="46" t="s">
        <v>2002</v>
      </c>
      <c r="GE1" s="46" t="s">
        <v>2868</v>
      </c>
      <c r="GF1" s="46" t="s">
        <v>2001</v>
      </c>
      <c r="GG1" s="46" t="s">
        <v>2002</v>
      </c>
      <c r="GH1" s="46" t="s">
        <v>2869</v>
      </c>
      <c r="GI1" s="46" t="s">
        <v>2001</v>
      </c>
      <c r="GJ1" s="46" t="s">
        <v>2002</v>
      </c>
      <c r="GK1" s="46" t="s">
        <v>2871</v>
      </c>
      <c r="GL1" s="46" t="s">
        <v>2001</v>
      </c>
      <c r="GM1" s="46" t="s">
        <v>2002</v>
      </c>
      <c r="GN1" s="46" t="s">
        <v>2870</v>
      </c>
      <c r="GO1" s="46" t="s">
        <v>2001</v>
      </c>
      <c r="GP1" s="46" t="s">
        <v>2002</v>
      </c>
      <c r="GQ1" s="46" t="s">
        <v>2872</v>
      </c>
      <c r="GR1" s="46" t="s">
        <v>2001</v>
      </c>
      <c r="GS1" s="46" t="s">
        <v>2002</v>
      </c>
      <c r="GT1" s="46" t="s">
        <v>2733</v>
      </c>
      <c r="GU1" s="46" t="s">
        <v>2001</v>
      </c>
      <c r="GV1" s="46" t="s">
        <v>2002</v>
      </c>
      <c r="GW1" s="46" t="s">
        <v>2732</v>
      </c>
      <c r="GX1" s="46" t="s">
        <v>2001</v>
      </c>
      <c r="GY1" s="46" t="s">
        <v>2002</v>
      </c>
      <c r="GZ1" s="46" t="s">
        <v>2735</v>
      </c>
      <c r="HA1" s="46" t="s">
        <v>2001</v>
      </c>
      <c r="HB1" s="46" t="s">
        <v>2002</v>
      </c>
      <c r="HC1" s="46" t="s">
        <v>2734</v>
      </c>
      <c r="HD1" s="46" t="s">
        <v>2001</v>
      </c>
      <c r="HE1" s="46" t="s">
        <v>2002</v>
      </c>
      <c r="HF1" s="46" t="s">
        <v>2737</v>
      </c>
      <c r="HG1" s="46" t="s">
        <v>2001</v>
      </c>
      <c r="HH1" s="46" t="s">
        <v>2002</v>
      </c>
      <c r="HI1" s="46" t="s">
        <v>2736</v>
      </c>
      <c r="HJ1" s="46" t="s">
        <v>2001</v>
      </c>
      <c r="HK1" s="46" t="s">
        <v>2002</v>
      </c>
      <c r="HL1" s="46" t="s">
        <v>2739</v>
      </c>
      <c r="HM1" s="46" t="s">
        <v>2001</v>
      </c>
      <c r="HN1" s="46" t="s">
        <v>2002</v>
      </c>
      <c r="HO1" s="46" t="s">
        <v>2738</v>
      </c>
      <c r="HP1" s="46" t="s">
        <v>2001</v>
      </c>
      <c r="HQ1" s="46" t="s">
        <v>2002</v>
      </c>
      <c r="HR1" s="46" t="s">
        <v>2741</v>
      </c>
      <c r="HS1" s="46" t="s">
        <v>2001</v>
      </c>
      <c r="HT1" s="46" t="s">
        <v>2002</v>
      </c>
      <c r="HU1" s="46" t="s">
        <v>2740</v>
      </c>
      <c r="HV1" s="46" t="s">
        <v>2001</v>
      </c>
      <c r="HW1" s="46" t="s">
        <v>2002</v>
      </c>
      <c r="HX1" s="46" t="s">
        <v>2743</v>
      </c>
      <c r="HY1" s="46" t="s">
        <v>2001</v>
      </c>
      <c r="HZ1" s="46" t="s">
        <v>2002</v>
      </c>
      <c r="IA1" s="46" t="s">
        <v>2742</v>
      </c>
      <c r="IB1" s="46" t="s">
        <v>2001</v>
      </c>
      <c r="IC1" s="46" t="s">
        <v>2002</v>
      </c>
      <c r="ID1" s="46" t="s">
        <v>2745</v>
      </c>
      <c r="IE1" s="46" t="s">
        <v>2001</v>
      </c>
      <c r="IF1" s="46" t="s">
        <v>2002</v>
      </c>
      <c r="IG1" s="46" t="s">
        <v>2744</v>
      </c>
      <c r="IH1" s="46" t="s">
        <v>2001</v>
      </c>
      <c r="II1" s="46" t="s">
        <v>2002</v>
      </c>
      <c r="IJ1" s="46" t="s">
        <v>2747</v>
      </c>
      <c r="IK1" s="46" t="s">
        <v>2001</v>
      </c>
      <c r="IL1" s="46" t="s">
        <v>2002</v>
      </c>
      <c r="IM1" s="46" t="s">
        <v>2746</v>
      </c>
      <c r="IN1" s="46" t="s">
        <v>2001</v>
      </c>
      <c r="IO1" s="46" t="s">
        <v>2002</v>
      </c>
      <c r="IP1" s="46" t="s">
        <v>2749</v>
      </c>
      <c r="IQ1" s="46" t="s">
        <v>2001</v>
      </c>
      <c r="IR1" s="46" t="s">
        <v>2002</v>
      </c>
      <c r="IS1" s="46" t="s">
        <v>2748</v>
      </c>
      <c r="IT1" s="46" t="s">
        <v>2001</v>
      </c>
      <c r="IU1" s="46" t="s">
        <v>2002</v>
      </c>
      <c r="IV1" s="46" t="s">
        <v>2751</v>
      </c>
      <c r="IW1" s="46" t="s">
        <v>2001</v>
      </c>
      <c r="IX1" s="46" t="s">
        <v>2002</v>
      </c>
      <c r="IY1" s="46" t="s">
        <v>2750</v>
      </c>
      <c r="IZ1" s="46" t="s">
        <v>2001</v>
      </c>
      <c r="JA1" s="46" t="s">
        <v>2002</v>
      </c>
      <c r="JB1" s="46" t="s">
        <v>2753</v>
      </c>
      <c r="JC1" s="46" t="s">
        <v>2001</v>
      </c>
      <c r="JD1" s="46" t="s">
        <v>2002</v>
      </c>
      <c r="JE1" s="46" t="s">
        <v>2752</v>
      </c>
      <c r="JF1" s="46" t="s">
        <v>2001</v>
      </c>
      <c r="JG1" s="46" t="s">
        <v>2002</v>
      </c>
      <c r="JH1" s="46" t="s">
        <v>2754</v>
      </c>
      <c r="JI1" s="46" t="s">
        <v>2001</v>
      </c>
      <c r="JJ1" s="46" t="s">
        <v>2002</v>
      </c>
      <c r="JK1" s="46" t="s">
        <v>2000</v>
      </c>
      <c r="JL1" s="46" t="s">
        <v>2001</v>
      </c>
      <c r="JM1" s="46" t="s">
        <v>2002</v>
      </c>
      <c r="JN1" s="46" t="s">
        <v>2755</v>
      </c>
      <c r="JO1" s="46" t="s">
        <v>2001</v>
      </c>
      <c r="JP1" s="46" t="s">
        <v>2002</v>
      </c>
      <c r="JQ1" s="46" t="s">
        <v>2756</v>
      </c>
      <c r="JR1" s="46" t="s">
        <v>2001</v>
      </c>
      <c r="JS1" s="46" t="s">
        <v>2002</v>
      </c>
      <c r="JT1" s="46" t="s">
        <v>2000</v>
      </c>
      <c r="JU1" s="46" t="s">
        <v>2001</v>
      </c>
      <c r="JV1" s="46" t="s">
        <v>2002</v>
      </c>
      <c r="JW1" s="46" t="s">
        <v>2000</v>
      </c>
      <c r="JX1" s="46" t="s">
        <v>2001</v>
      </c>
      <c r="JY1" s="46" t="s">
        <v>2002</v>
      </c>
      <c r="JZ1" s="46" t="s">
        <v>2758</v>
      </c>
      <c r="KA1" s="46" t="s">
        <v>2001</v>
      </c>
      <c r="KB1" s="46" t="s">
        <v>2002</v>
      </c>
      <c r="KC1" s="46" t="s">
        <v>2757</v>
      </c>
      <c r="KD1" s="46" t="s">
        <v>2001</v>
      </c>
      <c r="KE1" s="46" t="s">
        <v>2002</v>
      </c>
      <c r="KF1" s="46" t="s">
        <v>2759</v>
      </c>
      <c r="KG1" s="46" t="s">
        <v>2001</v>
      </c>
      <c r="KH1" s="46" t="s">
        <v>2002</v>
      </c>
      <c r="KI1" s="46" t="s">
        <v>2804</v>
      </c>
      <c r="KJ1" s="46" t="s">
        <v>2001</v>
      </c>
      <c r="KK1" s="46" t="s">
        <v>2002</v>
      </c>
      <c r="KL1" s="46" t="s">
        <v>2760</v>
      </c>
      <c r="KM1" s="46" t="s">
        <v>2001</v>
      </c>
      <c r="KN1" s="46" t="s">
        <v>2002</v>
      </c>
      <c r="KO1" s="46" t="s">
        <v>2762</v>
      </c>
      <c r="KP1" s="46" t="s">
        <v>2001</v>
      </c>
      <c r="KQ1" s="46" t="s">
        <v>2002</v>
      </c>
      <c r="KR1" s="46" t="s">
        <v>2761</v>
      </c>
      <c r="KS1" s="46" t="s">
        <v>2001</v>
      </c>
      <c r="KT1" s="46" t="s">
        <v>2002</v>
      </c>
      <c r="KU1" s="46" t="s">
        <v>2000</v>
      </c>
      <c r="KV1" s="46" t="s">
        <v>2001</v>
      </c>
      <c r="KW1" s="46" t="s">
        <v>2002</v>
      </c>
      <c r="KX1" s="46" t="s">
        <v>2763</v>
      </c>
      <c r="KY1" s="46" t="s">
        <v>2001</v>
      </c>
      <c r="KZ1" s="46" t="s">
        <v>2002</v>
      </c>
      <c r="LA1" s="46" t="s">
        <v>2000</v>
      </c>
      <c r="LB1" s="46" t="s">
        <v>2001</v>
      </c>
      <c r="LC1" s="46" t="s">
        <v>2002</v>
      </c>
      <c r="LD1" s="46" t="s">
        <v>2764</v>
      </c>
      <c r="LE1" s="46" t="s">
        <v>2001</v>
      </c>
      <c r="LF1" s="46" t="s">
        <v>2002</v>
      </c>
      <c r="LG1" s="46" t="s">
        <v>2000</v>
      </c>
      <c r="LH1" s="46" t="s">
        <v>2001</v>
      </c>
      <c r="LI1" s="46" t="s">
        <v>2002</v>
      </c>
      <c r="LJ1" s="46" t="s">
        <v>2766</v>
      </c>
      <c r="LK1" s="46" t="s">
        <v>2001</v>
      </c>
      <c r="LL1" s="46" t="s">
        <v>2002</v>
      </c>
      <c r="LM1" s="46" t="s">
        <v>2765</v>
      </c>
      <c r="LN1" s="46" t="s">
        <v>2001</v>
      </c>
      <c r="LO1" s="46" t="s">
        <v>2002</v>
      </c>
      <c r="LP1" s="46" t="s">
        <v>2768</v>
      </c>
      <c r="LQ1" s="46" t="s">
        <v>2001</v>
      </c>
      <c r="LR1" s="46" t="s">
        <v>2002</v>
      </c>
      <c r="LS1" s="46" t="s">
        <v>2767</v>
      </c>
      <c r="LT1" s="46" t="s">
        <v>2001</v>
      </c>
      <c r="LU1" s="46" t="s">
        <v>2002</v>
      </c>
      <c r="LV1" s="46" t="s">
        <v>2769</v>
      </c>
      <c r="LW1" s="46" t="s">
        <v>2001</v>
      </c>
      <c r="LX1" s="46" t="s">
        <v>2002</v>
      </c>
      <c r="LY1" s="46" t="s">
        <v>2000</v>
      </c>
      <c r="LZ1" s="46" t="s">
        <v>2001</v>
      </c>
      <c r="MA1" s="46" t="s">
        <v>2002</v>
      </c>
      <c r="MB1" s="46" t="s">
        <v>2770</v>
      </c>
      <c r="MC1" s="46" t="s">
        <v>2001</v>
      </c>
      <c r="MD1" s="46" t="s">
        <v>2002</v>
      </c>
      <c r="ME1" s="46" t="s">
        <v>2000</v>
      </c>
      <c r="MF1" s="46" t="s">
        <v>2001</v>
      </c>
      <c r="MG1" s="46" t="s">
        <v>2002</v>
      </c>
      <c r="MH1" s="46" t="s">
        <v>2771</v>
      </c>
      <c r="MI1" s="46" t="s">
        <v>2001</v>
      </c>
      <c r="MJ1" s="46" t="s">
        <v>2002</v>
      </c>
      <c r="MK1" s="46" t="s">
        <v>2000</v>
      </c>
      <c r="ML1" s="46" t="s">
        <v>2001</v>
      </c>
      <c r="MM1" s="46" t="s">
        <v>2002</v>
      </c>
      <c r="MN1" s="46" t="s">
        <v>2772</v>
      </c>
      <c r="MO1" s="46" t="s">
        <v>2001</v>
      </c>
      <c r="MP1" s="46" t="s">
        <v>2002</v>
      </c>
      <c r="MQ1" s="46" t="s">
        <v>2000</v>
      </c>
      <c r="MR1" s="46" t="s">
        <v>2001</v>
      </c>
      <c r="MS1" s="46" t="s">
        <v>2002</v>
      </c>
      <c r="MT1" s="46" t="s">
        <v>2773</v>
      </c>
      <c r="MU1" s="46" t="s">
        <v>2001</v>
      </c>
      <c r="MV1" s="46" t="s">
        <v>2002</v>
      </c>
      <c r="MW1" s="46" t="s">
        <v>2000</v>
      </c>
      <c r="MX1" s="46" t="s">
        <v>2001</v>
      </c>
      <c r="MY1" s="46" t="s">
        <v>2002</v>
      </c>
      <c r="MZ1" s="46" t="s">
        <v>2000</v>
      </c>
      <c r="NA1" s="46" t="s">
        <v>2001</v>
      </c>
      <c r="NB1" s="46" t="s">
        <v>2002</v>
      </c>
      <c r="NC1" s="46" t="s">
        <v>2774</v>
      </c>
      <c r="ND1" s="46" t="s">
        <v>2001</v>
      </c>
      <c r="NE1" s="46" t="s">
        <v>2002</v>
      </c>
      <c r="NF1" s="46" t="s">
        <v>2775</v>
      </c>
      <c r="NG1" s="46" t="s">
        <v>2001</v>
      </c>
      <c r="NH1" s="46" t="s">
        <v>2002</v>
      </c>
      <c r="NI1" s="46" t="s">
        <v>2000</v>
      </c>
      <c r="NJ1" s="46" t="s">
        <v>2001</v>
      </c>
      <c r="NK1" s="46" t="s">
        <v>2002</v>
      </c>
      <c r="NL1" s="46" t="s">
        <v>2778</v>
      </c>
      <c r="NM1" s="46" t="s">
        <v>2001</v>
      </c>
      <c r="NN1" s="46" t="s">
        <v>2002</v>
      </c>
      <c r="NO1" s="46" t="s">
        <v>2776</v>
      </c>
      <c r="NP1" s="46" t="s">
        <v>2001</v>
      </c>
      <c r="NQ1" s="46" t="s">
        <v>2002</v>
      </c>
      <c r="NR1" s="46" t="s">
        <v>2779</v>
      </c>
      <c r="NS1" s="46" t="s">
        <v>2001</v>
      </c>
      <c r="NT1" s="46" t="s">
        <v>2002</v>
      </c>
      <c r="NU1" s="46" t="s">
        <v>2777</v>
      </c>
      <c r="NV1" s="46" t="s">
        <v>2001</v>
      </c>
      <c r="NW1" s="46" t="s">
        <v>2002</v>
      </c>
      <c r="NX1" s="46" t="s">
        <v>2780</v>
      </c>
      <c r="NY1" s="46" t="s">
        <v>2001</v>
      </c>
      <c r="NZ1" s="46" t="s">
        <v>2002</v>
      </c>
      <c r="OA1" s="46" t="s">
        <v>2000</v>
      </c>
      <c r="OB1" s="46" t="s">
        <v>2001</v>
      </c>
      <c r="OC1" s="46" t="s">
        <v>2002</v>
      </c>
      <c r="OD1" s="46" t="s">
        <v>2782</v>
      </c>
      <c r="OE1" s="46" t="s">
        <v>2001</v>
      </c>
      <c r="OF1" s="46" t="s">
        <v>2002</v>
      </c>
      <c r="OG1" s="46" t="s">
        <v>2781</v>
      </c>
      <c r="OH1" s="46" t="s">
        <v>2001</v>
      </c>
      <c r="OI1" s="46" t="s">
        <v>2002</v>
      </c>
      <c r="OJ1" s="46" t="s">
        <v>2784</v>
      </c>
      <c r="OK1" s="46" t="s">
        <v>2001</v>
      </c>
      <c r="OL1" s="46" t="s">
        <v>2002</v>
      </c>
      <c r="OM1" s="46" t="s">
        <v>2783</v>
      </c>
      <c r="ON1" s="46" t="s">
        <v>2001</v>
      </c>
      <c r="OO1" s="46" t="s">
        <v>2002</v>
      </c>
      <c r="OP1" s="46" t="s">
        <v>2786</v>
      </c>
      <c r="OQ1" s="46" t="s">
        <v>2001</v>
      </c>
      <c r="OR1" s="46" t="s">
        <v>2002</v>
      </c>
      <c r="OS1" s="46" t="s">
        <v>2785</v>
      </c>
      <c r="OT1" s="46" t="s">
        <v>2001</v>
      </c>
      <c r="OU1" s="46" t="s">
        <v>2002</v>
      </c>
      <c r="OV1" s="46" t="s">
        <v>2000</v>
      </c>
      <c r="OW1" s="46" t="s">
        <v>2001</v>
      </c>
      <c r="OX1" s="46" t="s">
        <v>2002</v>
      </c>
      <c r="OY1" s="46" t="s">
        <v>2000</v>
      </c>
      <c r="OZ1" s="46" t="s">
        <v>2001</v>
      </c>
      <c r="PA1" s="46" t="s">
        <v>2002</v>
      </c>
      <c r="PB1" s="46" t="s">
        <v>2000</v>
      </c>
      <c r="PC1" s="46" t="s">
        <v>2001</v>
      </c>
      <c r="PD1" s="46" t="s">
        <v>2002</v>
      </c>
      <c r="PE1" s="46" t="s">
        <v>2000</v>
      </c>
      <c r="PF1" s="46" t="s">
        <v>2001</v>
      </c>
      <c r="PG1" s="46" t="s">
        <v>2002</v>
      </c>
      <c r="PH1" s="46" t="s">
        <v>2000</v>
      </c>
      <c r="PI1" s="46" t="s">
        <v>2001</v>
      </c>
      <c r="PJ1" s="46" t="s">
        <v>2002</v>
      </c>
      <c r="PK1" s="46" t="s">
        <v>2000</v>
      </c>
      <c r="PL1" s="46" t="s">
        <v>2001</v>
      </c>
      <c r="PM1" s="46" t="s">
        <v>2002</v>
      </c>
      <c r="PN1" s="46" t="s">
        <v>2000</v>
      </c>
      <c r="PO1" s="46" t="s">
        <v>2001</v>
      </c>
      <c r="PP1" s="46" t="s">
        <v>2002</v>
      </c>
      <c r="PQ1" s="46" t="s">
        <v>2000</v>
      </c>
      <c r="PR1" s="46" t="s">
        <v>2001</v>
      </c>
      <c r="PS1" s="46" t="s">
        <v>2002</v>
      </c>
      <c r="PT1" s="46" t="s">
        <v>2000</v>
      </c>
      <c r="PU1" s="46" t="s">
        <v>2001</v>
      </c>
      <c r="PV1" s="46" t="s">
        <v>2002</v>
      </c>
      <c r="PW1" s="46" t="s">
        <v>2000</v>
      </c>
      <c r="PX1" s="46" t="s">
        <v>2001</v>
      </c>
      <c r="PY1" s="46" t="s">
        <v>2002</v>
      </c>
      <c r="PZ1" s="46" t="s">
        <v>2000</v>
      </c>
      <c r="QA1" s="46" t="s">
        <v>2001</v>
      </c>
      <c r="QB1" s="46" t="s">
        <v>2002</v>
      </c>
      <c r="QC1" s="46" t="s">
        <v>2787</v>
      </c>
      <c r="QD1" s="46" t="s">
        <v>2001</v>
      </c>
      <c r="QE1" s="46" t="s">
        <v>2002</v>
      </c>
      <c r="QF1" s="46" t="s">
        <v>2000</v>
      </c>
      <c r="QG1" s="46" t="s">
        <v>2001</v>
      </c>
      <c r="QH1" s="46" t="s">
        <v>2002</v>
      </c>
      <c r="QI1" s="46" t="s">
        <v>2788</v>
      </c>
      <c r="QJ1" s="46" t="s">
        <v>2001</v>
      </c>
      <c r="QK1" s="46" t="s">
        <v>2002</v>
      </c>
      <c r="QL1" s="46" t="s">
        <v>2000</v>
      </c>
      <c r="QM1" s="46" t="s">
        <v>2001</v>
      </c>
      <c r="QN1" s="46" t="s">
        <v>2002</v>
      </c>
      <c r="QO1" s="46" t="s">
        <v>2789</v>
      </c>
      <c r="QP1" s="46" t="s">
        <v>2001</v>
      </c>
      <c r="QQ1" s="46" t="s">
        <v>2002</v>
      </c>
      <c r="QR1" s="46" t="s">
        <v>2000</v>
      </c>
      <c r="QS1" s="46" t="s">
        <v>2001</v>
      </c>
      <c r="QT1" s="46" t="s">
        <v>2002</v>
      </c>
      <c r="QU1" s="46" t="s">
        <v>2790</v>
      </c>
      <c r="QV1" s="46" t="s">
        <v>2001</v>
      </c>
      <c r="QW1" s="46" t="s">
        <v>2002</v>
      </c>
      <c r="QX1" s="46" t="s">
        <v>2000</v>
      </c>
      <c r="QY1" s="46" t="s">
        <v>2001</v>
      </c>
      <c r="QZ1" s="46" t="s">
        <v>2002</v>
      </c>
      <c r="RA1" s="46" t="s">
        <v>2000</v>
      </c>
      <c r="RB1" s="46" t="s">
        <v>2001</v>
      </c>
      <c r="RC1" s="46" t="s">
        <v>2002</v>
      </c>
      <c r="RD1" s="46" t="s">
        <v>2000</v>
      </c>
      <c r="RE1" s="46" t="s">
        <v>2001</v>
      </c>
      <c r="RF1" s="46" t="s">
        <v>2002</v>
      </c>
      <c r="RG1" s="46" t="s">
        <v>2000</v>
      </c>
      <c r="RH1" s="46" t="s">
        <v>2001</v>
      </c>
      <c r="RI1" s="46" t="s">
        <v>2002</v>
      </c>
      <c r="RJ1" s="46" t="s">
        <v>2000</v>
      </c>
      <c r="RK1" s="46" t="s">
        <v>2001</v>
      </c>
      <c r="RL1" s="46" t="s">
        <v>2002</v>
      </c>
      <c r="RM1" s="46" t="s">
        <v>2000</v>
      </c>
      <c r="RN1" s="46" t="s">
        <v>2001</v>
      </c>
      <c r="RO1" s="46" t="s">
        <v>2002</v>
      </c>
      <c r="RP1" s="46" t="s">
        <v>2791</v>
      </c>
      <c r="RQ1" s="46" t="s">
        <v>2001</v>
      </c>
      <c r="RR1" s="46" t="s">
        <v>2002</v>
      </c>
      <c r="RS1" s="46" t="s">
        <v>2000</v>
      </c>
      <c r="RT1" s="46" t="s">
        <v>2001</v>
      </c>
      <c r="RU1" s="46" t="s">
        <v>2002</v>
      </c>
      <c r="RV1" s="46" t="s">
        <v>2000</v>
      </c>
      <c r="RW1" s="46" t="s">
        <v>2001</v>
      </c>
      <c r="RX1" s="46" t="s">
        <v>2002</v>
      </c>
      <c r="RY1" s="46" t="s">
        <v>2000</v>
      </c>
      <c r="RZ1" s="46" t="s">
        <v>2001</v>
      </c>
      <c r="SA1" s="46" t="s">
        <v>2002</v>
      </c>
      <c r="SB1" s="46" t="s">
        <v>2000</v>
      </c>
      <c r="SC1" s="46" t="s">
        <v>2001</v>
      </c>
      <c r="SD1" s="46" t="s">
        <v>2002</v>
      </c>
      <c r="SE1" s="46" t="s">
        <v>2000</v>
      </c>
      <c r="SF1" s="46" t="s">
        <v>2001</v>
      </c>
      <c r="SG1" s="46" t="s">
        <v>2002</v>
      </c>
      <c r="SH1" s="46" t="s">
        <v>2796</v>
      </c>
      <c r="SI1" s="46" t="s">
        <v>2001</v>
      </c>
      <c r="SJ1" s="46" t="s">
        <v>2002</v>
      </c>
      <c r="SK1" s="46" t="s">
        <v>2000</v>
      </c>
      <c r="SL1" s="46" t="s">
        <v>2001</v>
      </c>
      <c r="SM1" s="46" t="s">
        <v>2002</v>
      </c>
      <c r="SN1" s="46" t="s">
        <v>2797</v>
      </c>
      <c r="SO1" s="46" t="s">
        <v>2001</v>
      </c>
      <c r="SP1" s="46" t="s">
        <v>2002</v>
      </c>
      <c r="SQ1" s="46" t="s">
        <v>2000</v>
      </c>
      <c r="SR1" s="46" t="s">
        <v>2001</v>
      </c>
      <c r="SS1" s="46" t="s">
        <v>2002</v>
      </c>
      <c r="ST1" s="46" t="s">
        <v>2000</v>
      </c>
      <c r="SU1" s="46" t="s">
        <v>2001</v>
      </c>
      <c r="SV1" s="46" t="s">
        <v>2002</v>
      </c>
      <c r="SW1" s="46" t="s">
        <v>2798</v>
      </c>
      <c r="SX1" s="46" t="s">
        <v>2001</v>
      </c>
      <c r="SY1" s="46" t="s">
        <v>2002</v>
      </c>
      <c r="SZ1" s="46" t="s">
        <v>2000</v>
      </c>
      <c r="TA1" s="46" t="s">
        <v>2001</v>
      </c>
      <c r="TB1" s="46" t="s">
        <v>2002</v>
      </c>
      <c r="TC1" s="46" t="s">
        <v>2000</v>
      </c>
      <c r="TD1" s="46" t="s">
        <v>2001</v>
      </c>
      <c r="TE1" s="46" t="s">
        <v>2002</v>
      </c>
      <c r="TF1" s="46" t="s">
        <v>2000</v>
      </c>
      <c r="TG1" s="46" t="s">
        <v>2001</v>
      </c>
      <c r="TH1" s="46" t="s">
        <v>2002</v>
      </c>
      <c r="TI1" s="46" t="s">
        <v>2799</v>
      </c>
      <c r="TJ1" s="46" t="s">
        <v>2001</v>
      </c>
      <c r="TK1" s="46" t="s">
        <v>2002</v>
      </c>
      <c r="TL1" s="46" t="s">
        <v>2800</v>
      </c>
      <c r="TM1" s="46" t="s">
        <v>2001</v>
      </c>
      <c r="TN1" s="46" t="s">
        <v>2002</v>
      </c>
      <c r="TO1" s="46" t="s">
        <v>2000</v>
      </c>
      <c r="TP1" s="46" t="s">
        <v>2001</v>
      </c>
      <c r="TQ1" s="46" t="s">
        <v>2002</v>
      </c>
      <c r="TR1" s="46" t="s">
        <v>2801</v>
      </c>
      <c r="TS1" s="46" t="s">
        <v>2001</v>
      </c>
      <c r="TT1" s="46" t="s">
        <v>2002</v>
      </c>
      <c r="TU1" s="46" t="s">
        <v>2000</v>
      </c>
      <c r="TV1" s="46" t="s">
        <v>2001</v>
      </c>
      <c r="TW1" s="46" t="s">
        <v>2002</v>
      </c>
      <c r="TX1" s="46" t="s">
        <v>2000</v>
      </c>
      <c r="TY1" s="46" t="s">
        <v>2001</v>
      </c>
      <c r="TZ1" s="46" t="s">
        <v>2002</v>
      </c>
      <c r="UA1" s="46" t="s">
        <v>2000</v>
      </c>
      <c r="UB1" s="46" t="s">
        <v>2001</v>
      </c>
      <c r="UC1" s="46" t="s">
        <v>2002</v>
      </c>
      <c r="UD1" s="46" t="s">
        <v>2802</v>
      </c>
      <c r="UE1" s="46" t="s">
        <v>2001</v>
      </c>
      <c r="UF1" s="46" t="s">
        <v>2002</v>
      </c>
      <c r="UG1" s="46" t="s">
        <v>2000</v>
      </c>
      <c r="UH1" s="46" t="s">
        <v>2001</v>
      </c>
      <c r="UI1" s="46" t="s">
        <v>2002</v>
      </c>
      <c r="UJ1" s="46" t="s">
        <v>2803</v>
      </c>
      <c r="UK1" s="46" t="s">
        <v>2001</v>
      </c>
      <c r="UL1" s="46" t="s">
        <v>2002</v>
      </c>
      <c r="UM1" s="46" t="s">
        <v>2000</v>
      </c>
      <c r="UN1" s="6" t="s">
        <v>2343</v>
      </c>
      <c r="UO1" s="241" t="s">
        <v>2793</v>
      </c>
      <c r="UP1" s="104" t="s">
        <v>2794</v>
      </c>
      <c r="UQ1" s="104" t="s">
        <v>2795</v>
      </c>
    </row>
    <row r="2" spans="1:563" x14ac:dyDescent="0.25">
      <c r="A2" s="47" t="s">
        <v>2003</v>
      </c>
      <c r="B2" s="48" t="s">
        <v>2004</v>
      </c>
      <c r="D2" s="72">
        <v>1</v>
      </c>
      <c r="E2" s="49" t="s">
        <v>1837</v>
      </c>
      <c r="F2" s="50" t="s">
        <v>2005</v>
      </c>
      <c r="G2" s="51" t="s">
        <v>2378</v>
      </c>
      <c r="H2" s="49" t="s">
        <v>1837</v>
      </c>
      <c r="I2" s="52" t="s">
        <v>2015</v>
      </c>
      <c r="J2" s="48" t="s">
        <v>2016</v>
      </c>
      <c r="K2" s="53" t="s">
        <v>1837</v>
      </c>
      <c r="L2" s="52" t="s">
        <v>2019</v>
      </c>
      <c r="M2" s="54" t="s">
        <v>2020</v>
      </c>
      <c r="N2" s="53" t="s">
        <v>1837</v>
      </c>
      <c r="O2" s="54" t="s">
        <v>2810</v>
      </c>
      <c r="P2" s="54" t="s">
        <v>2040</v>
      </c>
      <c r="Q2" s="53" t="s">
        <v>1838</v>
      </c>
      <c r="R2" s="52" t="s">
        <v>2005</v>
      </c>
      <c r="S2" s="48" t="s">
        <v>2006</v>
      </c>
      <c r="T2" s="53" t="s">
        <v>1838</v>
      </c>
      <c r="U2" s="52" t="s">
        <v>2152</v>
      </c>
      <c r="V2" s="54" t="s">
        <v>2153</v>
      </c>
      <c r="W2" s="53" t="s">
        <v>1838</v>
      </c>
      <c r="X2" s="52" t="s">
        <v>2019</v>
      </c>
      <c r="Y2" s="54" t="s">
        <v>2159</v>
      </c>
      <c r="Z2" s="53" t="s">
        <v>1838</v>
      </c>
      <c r="AA2" s="52" t="s">
        <v>2039</v>
      </c>
      <c r="AB2" s="59" t="s">
        <v>2815</v>
      </c>
      <c r="AC2" s="53" t="s">
        <v>1839</v>
      </c>
      <c r="AD2" s="52" t="s">
        <v>2019</v>
      </c>
      <c r="AE2" s="59" t="s">
        <v>2165</v>
      </c>
      <c r="AF2" s="53" t="s">
        <v>1839</v>
      </c>
      <c r="AG2" s="52" t="s">
        <v>2205</v>
      </c>
      <c r="AH2" s="59" t="s">
        <v>2206</v>
      </c>
      <c r="AI2" s="53" t="s">
        <v>1839</v>
      </c>
      <c r="AJ2" s="52" t="s">
        <v>2039</v>
      </c>
      <c r="AK2" s="59" t="s">
        <v>2040</v>
      </c>
      <c r="AL2" s="53" t="s">
        <v>1840</v>
      </c>
      <c r="AM2" s="52" t="s">
        <v>2019</v>
      </c>
      <c r="AN2" s="48" t="s">
        <v>2177</v>
      </c>
      <c r="AO2" s="53" t="s">
        <v>1840</v>
      </c>
      <c r="AP2" s="52" t="s">
        <v>2064</v>
      </c>
      <c r="AQ2" s="54" t="s">
        <v>2065</v>
      </c>
      <c r="AR2" s="53" t="s">
        <v>1840</v>
      </c>
      <c r="AS2" s="52" t="s">
        <v>2039</v>
      </c>
      <c r="AT2" s="59" t="s">
        <v>2045</v>
      </c>
      <c r="AU2" s="53" t="s">
        <v>1841</v>
      </c>
      <c r="AV2" s="52" t="s">
        <v>2019</v>
      </c>
      <c r="AW2" s="48" t="s">
        <v>2164</v>
      </c>
      <c r="AX2" s="53" t="s">
        <v>1841</v>
      </c>
      <c r="AY2" s="52" t="s">
        <v>2064</v>
      </c>
      <c r="AZ2" s="54" t="s">
        <v>2065</v>
      </c>
      <c r="BA2" s="53" t="s">
        <v>1841</v>
      </c>
      <c r="BB2" s="52" t="s">
        <v>2039</v>
      </c>
      <c r="BC2" s="48" t="s">
        <v>2828</v>
      </c>
      <c r="BD2" s="53" t="s">
        <v>1842</v>
      </c>
      <c r="BE2" s="52" t="s">
        <v>2005</v>
      </c>
      <c r="BF2" s="48" t="s">
        <v>2006</v>
      </c>
      <c r="BG2" s="53" t="s">
        <v>1842</v>
      </c>
      <c r="BH2" s="52" t="s">
        <v>2015</v>
      </c>
      <c r="BI2" s="48" t="s">
        <v>2016</v>
      </c>
      <c r="BJ2" s="49" t="s">
        <v>1842</v>
      </c>
      <c r="BK2" s="52" t="s">
        <v>2019</v>
      </c>
      <c r="BL2" s="48" t="s">
        <v>2163</v>
      </c>
      <c r="BM2" s="49" t="s">
        <v>1842</v>
      </c>
      <c r="BN2" s="52" t="s">
        <v>2064</v>
      </c>
      <c r="BO2" s="54" t="s">
        <v>2065</v>
      </c>
      <c r="BP2" s="49" t="s">
        <v>1842</v>
      </c>
      <c r="BQ2" s="52" t="s">
        <v>2039</v>
      </c>
      <c r="BR2" s="48" t="s">
        <v>2040</v>
      </c>
      <c r="BS2" s="49" t="s">
        <v>1843</v>
      </c>
      <c r="BT2" s="52" t="s">
        <v>2019</v>
      </c>
      <c r="BU2" s="48" t="s">
        <v>2175</v>
      </c>
      <c r="BV2" s="53" t="s">
        <v>1843</v>
      </c>
      <c r="BW2" s="52" t="s">
        <v>2064</v>
      </c>
      <c r="BX2" s="54" t="s">
        <v>2065</v>
      </c>
      <c r="BY2" s="53" t="s">
        <v>1843</v>
      </c>
      <c r="BZ2" s="52" t="s">
        <v>2039</v>
      </c>
      <c r="CA2" s="56" t="s">
        <v>2049</v>
      </c>
      <c r="CB2" s="53" t="s">
        <v>1895</v>
      </c>
      <c r="CC2" s="52" t="s">
        <v>2019</v>
      </c>
      <c r="CD2" s="56" t="s">
        <v>2167</v>
      </c>
      <c r="CE2" s="53" t="s">
        <v>1895</v>
      </c>
      <c r="CF2" s="52" t="s">
        <v>2064</v>
      </c>
      <c r="CG2" s="54" t="s">
        <v>2842</v>
      </c>
      <c r="CH2" s="53" t="s">
        <v>1895</v>
      </c>
      <c r="CI2" s="52" t="s">
        <v>2039</v>
      </c>
      <c r="CJ2" s="56" t="s">
        <v>2049</v>
      </c>
      <c r="CK2" s="53" t="s">
        <v>1844</v>
      </c>
      <c r="CL2" s="52" t="s">
        <v>2064</v>
      </c>
      <c r="CM2" s="48" t="s">
        <v>2204</v>
      </c>
      <c r="CN2" s="53" t="s">
        <v>1844</v>
      </c>
      <c r="CO2" s="52" t="s">
        <v>2039</v>
      </c>
      <c r="CP2" s="48" t="s">
        <v>2238</v>
      </c>
      <c r="CQ2" s="53" t="s">
        <v>1845</v>
      </c>
      <c r="CR2" s="52" t="s">
        <v>2003</v>
      </c>
      <c r="CS2" s="48" t="s">
        <v>2004</v>
      </c>
      <c r="CT2" s="53" t="s">
        <v>1845</v>
      </c>
      <c r="CU2" s="52" t="s">
        <v>2005</v>
      </c>
      <c r="CV2" s="48" t="s">
        <v>2006</v>
      </c>
      <c r="CW2" s="53" t="s">
        <v>1845</v>
      </c>
      <c r="CX2" s="52" t="s">
        <v>2015</v>
      </c>
      <c r="CY2" s="48" t="s">
        <v>2016</v>
      </c>
      <c r="CZ2" s="53" t="s">
        <v>1845</v>
      </c>
      <c r="DA2" s="52" t="s">
        <v>2064</v>
      </c>
      <c r="DB2" s="54" t="s">
        <v>2065</v>
      </c>
      <c r="DC2" s="53" t="s">
        <v>1845</v>
      </c>
      <c r="DD2" s="52" t="s">
        <v>2039</v>
      </c>
      <c r="DE2" s="48" t="s">
        <v>1991</v>
      </c>
      <c r="DF2" s="53" t="s">
        <v>1846</v>
      </c>
      <c r="DG2" s="52" t="s">
        <v>2005</v>
      </c>
      <c r="DH2" s="48" t="s">
        <v>2006</v>
      </c>
      <c r="DI2" s="53" t="s">
        <v>1846</v>
      </c>
      <c r="DJ2" s="52" t="s">
        <v>2015</v>
      </c>
      <c r="DK2" s="48" t="s">
        <v>2016</v>
      </c>
      <c r="DL2" s="53" t="s">
        <v>1846</v>
      </c>
      <c r="DM2" s="52" t="s">
        <v>2064</v>
      </c>
      <c r="DN2" s="54" t="s">
        <v>2065</v>
      </c>
      <c r="DO2" s="53" t="s">
        <v>1846</v>
      </c>
      <c r="DP2" s="52" t="s">
        <v>2039</v>
      </c>
      <c r="DQ2" s="56" t="s">
        <v>2069</v>
      </c>
      <c r="DR2" s="53" t="s">
        <v>1847</v>
      </c>
      <c r="DS2" s="52" t="s">
        <v>2019</v>
      </c>
      <c r="DT2" s="56" t="s">
        <v>2071</v>
      </c>
      <c r="DU2" s="53" t="s">
        <v>1847</v>
      </c>
      <c r="DV2" s="52" t="s">
        <v>2039</v>
      </c>
      <c r="DW2" s="56" t="s">
        <v>2040</v>
      </c>
      <c r="DX2" s="53" t="s">
        <v>1808</v>
      </c>
      <c r="DY2" s="52" t="s">
        <v>2064</v>
      </c>
      <c r="DZ2" s="54" t="s">
        <v>2853</v>
      </c>
      <c r="EA2" s="53" t="s">
        <v>1808</v>
      </c>
      <c r="EB2" s="52" t="s">
        <v>2078</v>
      </c>
      <c r="EC2" s="48" t="s">
        <v>2081</v>
      </c>
      <c r="ED2" s="53" t="s">
        <v>1808</v>
      </c>
      <c r="EE2" s="52" t="s">
        <v>2039</v>
      </c>
      <c r="EF2" s="48" t="s">
        <v>2855</v>
      </c>
      <c r="EG2" s="53" t="s">
        <v>1809</v>
      </c>
      <c r="EH2" s="52" t="s">
        <v>2003</v>
      </c>
      <c r="EI2" s="48" t="s">
        <v>2009</v>
      </c>
      <c r="EJ2" s="53" t="s">
        <v>1809</v>
      </c>
      <c r="EK2" s="52" t="s">
        <v>2039</v>
      </c>
      <c r="EL2" s="56" t="s">
        <v>2102</v>
      </c>
      <c r="EM2" s="53" t="s">
        <v>1810</v>
      </c>
      <c r="EN2" s="52" t="s">
        <v>2039</v>
      </c>
      <c r="EO2" s="56" t="s">
        <v>2104</v>
      </c>
      <c r="EP2" s="53" t="s">
        <v>1812</v>
      </c>
      <c r="EQ2" s="52" t="s">
        <v>2021</v>
      </c>
      <c r="ER2" s="48" t="s">
        <v>2034</v>
      </c>
      <c r="ES2" s="53" t="s">
        <v>1811</v>
      </c>
      <c r="ET2" s="52" t="s">
        <v>2039</v>
      </c>
      <c r="EU2" s="48" t="s">
        <v>2110</v>
      </c>
      <c r="EV2" s="53" t="s">
        <v>1811</v>
      </c>
      <c r="EW2" s="52" t="s">
        <v>2021</v>
      </c>
      <c r="EX2" s="54" t="s">
        <v>2022</v>
      </c>
      <c r="EY2" s="53" t="s">
        <v>1812</v>
      </c>
      <c r="EZ2" s="52" t="s">
        <v>2039</v>
      </c>
      <c r="FA2" s="48" t="s">
        <v>2110</v>
      </c>
      <c r="FB2" s="53" t="s">
        <v>1813</v>
      </c>
      <c r="FC2" s="52" t="s">
        <v>2021</v>
      </c>
      <c r="FD2" s="48" t="s">
        <v>2028</v>
      </c>
      <c r="FE2" s="53" t="s">
        <v>1813</v>
      </c>
      <c r="FF2" s="52" t="s">
        <v>2039</v>
      </c>
      <c r="FG2" s="48" t="s">
        <v>2110</v>
      </c>
      <c r="FH2" s="53" t="s">
        <v>1848</v>
      </c>
      <c r="FI2" s="52" t="s">
        <v>2064</v>
      </c>
      <c r="FJ2" s="54" t="s">
        <v>2405</v>
      </c>
      <c r="FK2" s="53" t="s">
        <v>1848</v>
      </c>
      <c r="FL2" s="52" t="s">
        <v>2039</v>
      </c>
      <c r="FM2" s="54" t="s">
        <v>2128</v>
      </c>
      <c r="FN2" s="53" t="s">
        <v>1849</v>
      </c>
      <c r="FO2" s="52" t="s">
        <v>2064</v>
      </c>
      <c r="FP2" s="54" t="s">
        <v>2134</v>
      </c>
      <c r="FQ2" s="53" t="s">
        <v>1849</v>
      </c>
      <c r="FR2" s="52" t="s">
        <v>2039</v>
      </c>
      <c r="FS2" s="58" t="s">
        <v>2140</v>
      </c>
      <c r="FT2" s="53" t="s">
        <v>1850</v>
      </c>
      <c r="FU2" s="52" t="s">
        <v>2105</v>
      </c>
      <c r="FV2" s="54" t="s">
        <v>2107</v>
      </c>
      <c r="FW2" s="53" t="s">
        <v>1850</v>
      </c>
      <c r="FX2" s="52" t="s">
        <v>2039</v>
      </c>
      <c r="FY2" s="58" t="s">
        <v>2169</v>
      </c>
      <c r="FZ2" s="53" t="s">
        <v>1851</v>
      </c>
      <c r="GA2" s="52" t="s">
        <v>2093</v>
      </c>
      <c r="GB2" s="54" t="s">
        <v>2094</v>
      </c>
      <c r="GC2" s="53" t="s">
        <v>1851</v>
      </c>
      <c r="GD2" s="52" t="s">
        <v>2064</v>
      </c>
      <c r="GE2" s="48" t="s">
        <v>2181</v>
      </c>
      <c r="GF2" s="53" t="s">
        <v>1851</v>
      </c>
      <c r="GG2" s="52" t="s">
        <v>2039</v>
      </c>
      <c r="GH2" s="48" t="s">
        <v>2188</v>
      </c>
      <c r="GI2" s="53" t="s">
        <v>1836</v>
      </c>
      <c r="GJ2" s="52" t="s">
        <v>2190</v>
      </c>
      <c r="GK2" s="54" t="s">
        <v>2191</v>
      </c>
      <c r="GL2" s="53" t="s">
        <v>1836</v>
      </c>
      <c r="GM2" s="52" t="s">
        <v>2064</v>
      </c>
      <c r="GN2" s="48" t="s">
        <v>2194</v>
      </c>
      <c r="GO2" s="53" t="s">
        <v>1836</v>
      </c>
      <c r="GP2" s="52" t="s">
        <v>2039</v>
      </c>
      <c r="GQ2" s="48" t="s">
        <v>2202</v>
      </c>
      <c r="GR2" s="53" t="s">
        <v>1815</v>
      </c>
      <c r="GS2" s="52" t="s">
        <v>2084</v>
      </c>
      <c r="GT2" s="48" t="s">
        <v>2087</v>
      </c>
      <c r="GU2" s="53" t="s">
        <v>1815</v>
      </c>
      <c r="GV2" s="62" t="s">
        <v>1998</v>
      </c>
      <c r="GW2" s="48" t="s">
        <v>1967</v>
      </c>
      <c r="GX2" s="53" t="s">
        <v>1816</v>
      </c>
      <c r="GY2" s="52" t="s">
        <v>2084</v>
      </c>
      <c r="GZ2" s="48" t="s">
        <v>2087</v>
      </c>
      <c r="HA2" s="53" t="s">
        <v>1816</v>
      </c>
      <c r="HB2" s="62" t="s">
        <v>1998</v>
      </c>
      <c r="HC2" s="48" t="s">
        <v>1967</v>
      </c>
      <c r="HD2" s="53" t="s">
        <v>1817</v>
      </c>
      <c r="HE2" s="52" t="s">
        <v>2084</v>
      </c>
      <c r="HF2" s="48" t="s">
        <v>2085</v>
      </c>
      <c r="HG2" s="53" t="s">
        <v>1817</v>
      </c>
      <c r="HH2" s="62" t="s">
        <v>1998</v>
      </c>
      <c r="HI2" s="48" t="s">
        <v>1967</v>
      </c>
      <c r="HJ2" s="53" t="s">
        <v>1818</v>
      </c>
      <c r="HK2" s="52" t="s">
        <v>2084</v>
      </c>
      <c r="HL2" s="48" t="s">
        <v>2085</v>
      </c>
      <c r="HM2" s="53" t="s">
        <v>1818</v>
      </c>
      <c r="HN2" s="62" t="s">
        <v>1998</v>
      </c>
      <c r="HO2" s="48" t="s">
        <v>1967</v>
      </c>
      <c r="HP2" s="53" t="s">
        <v>1819</v>
      </c>
      <c r="HQ2" s="52" t="s">
        <v>2084</v>
      </c>
      <c r="HR2" s="48" t="s">
        <v>2085</v>
      </c>
      <c r="HS2" s="53" t="s">
        <v>1819</v>
      </c>
      <c r="HT2" s="62" t="s">
        <v>1998</v>
      </c>
      <c r="HU2" s="48" t="s">
        <v>1967</v>
      </c>
      <c r="HV2" s="53" t="s">
        <v>1820</v>
      </c>
      <c r="HW2" s="52" t="s">
        <v>2084</v>
      </c>
      <c r="HX2" s="48" t="s">
        <v>2085</v>
      </c>
      <c r="HY2" s="53" t="s">
        <v>1820</v>
      </c>
      <c r="HZ2" s="62" t="s">
        <v>1998</v>
      </c>
      <c r="IA2" s="48" t="s">
        <v>1967</v>
      </c>
      <c r="IB2" s="53" t="s">
        <v>1821</v>
      </c>
      <c r="IC2" s="52" t="s">
        <v>2214</v>
      </c>
      <c r="ID2" s="48" t="s">
        <v>2220</v>
      </c>
      <c r="IE2" s="53" t="s">
        <v>1821</v>
      </c>
      <c r="IF2" s="62" t="s">
        <v>1998</v>
      </c>
      <c r="IG2" s="48" t="s">
        <v>1967</v>
      </c>
      <c r="IH2" s="53" t="s">
        <v>1822</v>
      </c>
      <c r="II2" s="52" t="s">
        <v>2214</v>
      </c>
      <c r="IJ2" s="48" t="s">
        <v>2223</v>
      </c>
      <c r="IK2" s="53" t="s">
        <v>1822</v>
      </c>
      <c r="IL2" s="62" t="s">
        <v>1998</v>
      </c>
      <c r="IM2" s="48" t="s">
        <v>1967</v>
      </c>
      <c r="IN2" s="53" t="s">
        <v>1823</v>
      </c>
      <c r="IO2" s="52" t="s">
        <v>2214</v>
      </c>
      <c r="IP2" s="48" t="s">
        <v>2223</v>
      </c>
      <c r="IQ2" s="53" t="s">
        <v>1823</v>
      </c>
      <c r="IR2" s="62" t="s">
        <v>1998</v>
      </c>
      <c r="IS2" s="48" t="s">
        <v>1967</v>
      </c>
      <c r="IT2" s="53" t="s">
        <v>1824</v>
      </c>
      <c r="IU2" s="62" t="s">
        <v>2105</v>
      </c>
      <c r="IV2" s="48" t="s">
        <v>2109</v>
      </c>
      <c r="IW2" s="53" t="s">
        <v>1824</v>
      </c>
      <c r="IX2" s="62" t="s">
        <v>1998</v>
      </c>
      <c r="IY2" s="48" t="s">
        <v>2250</v>
      </c>
      <c r="IZ2" s="53" t="s">
        <v>1825</v>
      </c>
      <c r="JA2" s="62" t="s">
        <v>2105</v>
      </c>
      <c r="JB2" s="48" t="s">
        <v>2117</v>
      </c>
      <c r="JC2" s="53" t="s">
        <v>1825</v>
      </c>
      <c r="JD2" s="62" t="s">
        <v>1998</v>
      </c>
      <c r="JE2" s="48" t="s">
        <v>2251</v>
      </c>
      <c r="JF2" s="53" t="s">
        <v>1826</v>
      </c>
      <c r="JG2" s="62" t="s">
        <v>2105</v>
      </c>
      <c r="JH2" s="48" t="s">
        <v>2120</v>
      </c>
      <c r="JI2" s="53" t="s">
        <v>1826</v>
      </c>
      <c r="JJ2" s="62" t="s">
        <v>1998</v>
      </c>
      <c r="JK2" s="56" t="s">
        <v>2263</v>
      </c>
      <c r="JL2" s="53" t="s">
        <v>1827</v>
      </c>
      <c r="JM2" s="62" t="s">
        <v>1998</v>
      </c>
      <c r="JN2" s="60" t="s">
        <v>1989</v>
      </c>
      <c r="JO2" s="53" t="s">
        <v>1828</v>
      </c>
      <c r="JP2" s="62" t="s">
        <v>1998</v>
      </c>
      <c r="JQ2" s="60" t="s">
        <v>1989</v>
      </c>
      <c r="JR2" s="53" t="s">
        <v>1835</v>
      </c>
      <c r="JS2" s="52" t="s">
        <v>2214</v>
      </c>
      <c r="JT2" s="56" t="s">
        <v>1989</v>
      </c>
      <c r="JU2" s="53" t="s">
        <v>1835</v>
      </c>
      <c r="JV2" s="62" t="s">
        <v>1998</v>
      </c>
      <c r="JW2" s="56" t="s">
        <v>2241</v>
      </c>
      <c r="JX2" s="53" t="s">
        <v>1834</v>
      </c>
      <c r="JY2" s="52" t="s">
        <v>2214</v>
      </c>
      <c r="JZ2" s="61" t="s">
        <v>1989</v>
      </c>
      <c r="KA2" s="53" t="s">
        <v>1834</v>
      </c>
      <c r="KB2" s="62" t="s">
        <v>1998</v>
      </c>
      <c r="KC2" s="60" t="s">
        <v>2237</v>
      </c>
      <c r="KD2" s="53" t="s">
        <v>1833</v>
      </c>
      <c r="KE2" s="52" t="s">
        <v>2214</v>
      </c>
      <c r="KF2" s="61" t="s">
        <v>1989</v>
      </c>
      <c r="KG2" s="53" t="s">
        <v>1833</v>
      </c>
      <c r="KH2" s="62" t="s">
        <v>1998</v>
      </c>
      <c r="KI2" s="60" t="s">
        <v>2237</v>
      </c>
      <c r="KJ2" s="53" t="s">
        <v>1832</v>
      </c>
      <c r="KK2" s="52" t="s">
        <v>2214</v>
      </c>
      <c r="KL2" s="61" t="s">
        <v>2231</v>
      </c>
      <c r="KM2" s="53" t="s">
        <v>1832</v>
      </c>
      <c r="KN2" s="62" t="s">
        <v>1998</v>
      </c>
      <c r="KO2" s="6" t="s">
        <v>1967</v>
      </c>
      <c r="KP2" s="53" t="s">
        <v>1831</v>
      </c>
      <c r="KQ2" s="52" t="s">
        <v>2214</v>
      </c>
      <c r="KR2" s="61" t="s">
        <v>2231</v>
      </c>
      <c r="KS2" s="53" t="s">
        <v>1831</v>
      </c>
      <c r="KT2" s="62" t="s">
        <v>1998</v>
      </c>
      <c r="KU2" s="56" t="s">
        <v>2239</v>
      </c>
      <c r="KV2" s="53" t="s">
        <v>1830</v>
      </c>
      <c r="KW2" s="52" t="s">
        <v>2214</v>
      </c>
      <c r="KX2" s="61" t="s">
        <v>2231</v>
      </c>
      <c r="KY2" s="53" t="s">
        <v>1830</v>
      </c>
      <c r="KZ2" s="62" t="s">
        <v>1998</v>
      </c>
      <c r="LA2" s="56" t="s">
        <v>2239</v>
      </c>
      <c r="LB2" s="53" t="s">
        <v>1829</v>
      </c>
      <c r="LC2" s="52" t="s">
        <v>2214</v>
      </c>
      <c r="LD2" s="61" t="s">
        <v>2231</v>
      </c>
      <c r="LE2" s="53" t="s">
        <v>1829</v>
      </c>
      <c r="LF2" s="62" t="s">
        <v>1998</v>
      </c>
      <c r="LG2" s="56" t="s">
        <v>2239</v>
      </c>
      <c r="LH2" s="66" t="s">
        <v>1852</v>
      </c>
      <c r="LI2" s="52" t="s">
        <v>2214</v>
      </c>
      <c r="LJ2" s="48" t="s">
        <v>2215</v>
      </c>
      <c r="LK2" s="66" t="s">
        <v>1852</v>
      </c>
      <c r="LL2" s="62" t="s">
        <v>1998</v>
      </c>
      <c r="LM2" s="48" t="s">
        <v>2241</v>
      </c>
      <c r="LN2" s="66" t="s">
        <v>1853</v>
      </c>
      <c r="LO2" s="52" t="s">
        <v>2214</v>
      </c>
      <c r="LP2" s="48" t="s">
        <v>2215</v>
      </c>
      <c r="LQ2" s="66" t="s">
        <v>1853</v>
      </c>
      <c r="LR2" s="62" t="s">
        <v>1998</v>
      </c>
      <c r="LS2" s="48" t="s">
        <v>2241</v>
      </c>
      <c r="LT2" s="66" t="s">
        <v>1854</v>
      </c>
      <c r="LU2" s="52" t="s">
        <v>2214</v>
      </c>
      <c r="LV2" s="48" t="s">
        <v>2216</v>
      </c>
      <c r="LW2" s="66" t="s">
        <v>1854</v>
      </c>
      <c r="LX2" s="62" t="s">
        <v>1998</v>
      </c>
      <c r="LY2" s="56" t="s">
        <v>2249</v>
      </c>
      <c r="LZ2" s="66" t="s">
        <v>1855</v>
      </c>
      <c r="MA2" s="52" t="s">
        <v>2214</v>
      </c>
      <c r="MB2" s="48" t="s">
        <v>2216</v>
      </c>
      <c r="MC2" s="66" t="s">
        <v>1855</v>
      </c>
      <c r="MD2" s="62" t="s">
        <v>1998</v>
      </c>
      <c r="ME2" s="56" t="s">
        <v>2249</v>
      </c>
      <c r="MF2" s="66" t="s">
        <v>1856</v>
      </c>
      <c r="MG2" s="52" t="s">
        <v>2214</v>
      </c>
      <c r="MH2" s="48" t="s">
        <v>2216</v>
      </c>
      <c r="MI2" s="66" t="s">
        <v>1856</v>
      </c>
      <c r="MJ2" s="62" t="s">
        <v>1998</v>
      </c>
      <c r="MK2" s="56" t="s">
        <v>2249</v>
      </c>
      <c r="ML2" s="66" t="s">
        <v>1857</v>
      </c>
      <c r="MM2" s="52" t="s">
        <v>2214</v>
      </c>
      <c r="MN2" s="48" t="s">
        <v>2119</v>
      </c>
      <c r="MO2" s="66" t="s">
        <v>1857</v>
      </c>
      <c r="MP2" s="62" t="s">
        <v>1998</v>
      </c>
      <c r="MQ2" s="56" t="s">
        <v>2256</v>
      </c>
      <c r="MR2" s="66" t="s">
        <v>1858</v>
      </c>
      <c r="MS2" s="52" t="s">
        <v>2214</v>
      </c>
      <c r="MT2" s="48" t="s">
        <v>2119</v>
      </c>
      <c r="MU2" s="66" t="s">
        <v>1858</v>
      </c>
      <c r="MV2" s="62" t="s">
        <v>1998</v>
      </c>
      <c r="MW2" s="56" t="s">
        <v>2256</v>
      </c>
      <c r="MX2" s="66" t="s">
        <v>1859</v>
      </c>
      <c r="MY2" s="52" t="s">
        <v>2214</v>
      </c>
      <c r="MZ2" s="56" t="s">
        <v>2119</v>
      </c>
      <c r="NA2" s="66" t="s">
        <v>1859</v>
      </c>
      <c r="NB2" s="62" t="s">
        <v>1998</v>
      </c>
      <c r="NC2" s="48" t="s">
        <v>2246</v>
      </c>
      <c r="ND2" s="66" t="s">
        <v>1860</v>
      </c>
      <c r="NE2" s="52" t="s">
        <v>2214</v>
      </c>
      <c r="NF2" s="48" t="s">
        <v>2117</v>
      </c>
      <c r="NG2" s="66" t="s">
        <v>1860</v>
      </c>
      <c r="NH2" s="62" t="s">
        <v>1998</v>
      </c>
      <c r="NI2" s="56" t="s">
        <v>2256</v>
      </c>
      <c r="NJ2" s="66" t="s">
        <v>1861</v>
      </c>
      <c r="NK2" s="62" t="s">
        <v>2105</v>
      </c>
      <c r="NL2" s="57" t="s">
        <v>2116</v>
      </c>
      <c r="NM2" s="66" t="s">
        <v>1861</v>
      </c>
      <c r="NN2" s="62" t="s">
        <v>1998</v>
      </c>
      <c r="NO2" s="57" t="s">
        <v>2245</v>
      </c>
      <c r="NP2" s="66" t="s">
        <v>1862</v>
      </c>
      <c r="NQ2" s="62" t="s">
        <v>2105</v>
      </c>
      <c r="NR2" s="57" t="s">
        <v>2113</v>
      </c>
      <c r="NS2" s="66" t="s">
        <v>1862</v>
      </c>
      <c r="NT2" s="62" t="s">
        <v>1998</v>
      </c>
      <c r="NU2" s="48" t="s">
        <v>2258</v>
      </c>
      <c r="NV2" s="66" t="s">
        <v>1863</v>
      </c>
      <c r="NW2" s="62" t="s">
        <v>2105</v>
      </c>
      <c r="NX2" s="48" t="s">
        <v>2141</v>
      </c>
      <c r="NY2" s="66" t="s">
        <v>1863</v>
      </c>
      <c r="NZ2" s="62" t="s">
        <v>1998</v>
      </c>
      <c r="OA2" s="56" t="s">
        <v>2258</v>
      </c>
      <c r="OB2" s="66" t="s">
        <v>1864</v>
      </c>
      <c r="OC2" s="62" t="s">
        <v>2105</v>
      </c>
      <c r="OD2" s="48" t="s">
        <v>2137</v>
      </c>
      <c r="OE2" s="66" t="s">
        <v>1864</v>
      </c>
      <c r="OF2" s="62" t="s">
        <v>1998</v>
      </c>
      <c r="OG2" s="48" t="s">
        <v>2259</v>
      </c>
      <c r="OH2" s="66" t="s">
        <v>1865</v>
      </c>
      <c r="OI2" s="62" t="s">
        <v>2105</v>
      </c>
      <c r="OJ2" s="48" t="s">
        <v>2137</v>
      </c>
      <c r="OK2" s="66" t="s">
        <v>1865</v>
      </c>
      <c r="OL2" s="62" t="s">
        <v>1998</v>
      </c>
      <c r="OM2" s="48" t="s">
        <v>2259</v>
      </c>
      <c r="ON2" s="66" t="s">
        <v>1866</v>
      </c>
      <c r="OO2" s="62" t="s">
        <v>2105</v>
      </c>
      <c r="OP2" s="48" t="s">
        <v>2137</v>
      </c>
      <c r="OQ2" s="66" t="s">
        <v>1866</v>
      </c>
      <c r="OR2" s="62" t="s">
        <v>1998</v>
      </c>
      <c r="OS2" s="48" t="s">
        <v>2259</v>
      </c>
      <c r="OT2" s="66" t="s">
        <v>1867</v>
      </c>
      <c r="OU2" s="62" t="s">
        <v>2105</v>
      </c>
      <c r="OV2" s="56" t="s">
        <v>2115</v>
      </c>
      <c r="OW2" s="66" t="s">
        <v>1867</v>
      </c>
      <c r="OX2" s="62" t="s">
        <v>1998</v>
      </c>
      <c r="OY2" s="56" t="s">
        <v>2255</v>
      </c>
      <c r="OZ2" s="66" t="s">
        <v>1868</v>
      </c>
      <c r="PA2" s="52" t="s">
        <v>2212</v>
      </c>
      <c r="PB2" s="56" t="s">
        <v>2192</v>
      </c>
      <c r="PC2" s="66" t="s">
        <v>1868</v>
      </c>
      <c r="PD2" s="62" t="s">
        <v>1998</v>
      </c>
      <c r="PE2" s="56" t="s">
        <v>2249</v>
      </c>
      <c r="PF2" s="66" t="s">
        <v>1869</v>
      </c>
      <c r="PG2" s="52" t="s">
        <v>2212</v>
      </c>
      <c r="PH2" s="56" t="s">
        <v>2192</v>
      </c>
      <c r="PI2" s="66" t="s">
        <v>1869</v>
      </c>
      <c r="PJ2" s="62" t="s">
        <v>1998</v>
      </c>
      <c r="PK2" s="56" t="s">
        <v>2249</v>
      </c>
      <c r="PL2" s="66" t="s">
        <v>1870</v>
      </c>
      <c r="PM2" s="52" t="s">
        <v>2212</v>
      </c>
      <c r="PN2" s="56" t="s">
        <v>2193</v>
      </c>
      <c r="PO2" s="66" t="s">
        <v>1870</v>
      </c>
      <c r="PP2" s="62" t="s">
        <v>1998</v>
      </c>
      <c r="PQ2" s="56" t="s">
        <v>2249</v>
      </c>
      <c r="PR2" s="66" t="s">
        <v>1871</v>
      </c>
      <c r="PS2" s="52" t="s">
        <v>2212</v>
      </c>
      <c r="PT2" s="56" t="s">
        <v>2193</v>
      </c>
      <c r="PU2" s="66" t="s">
        <v>1871</v>
      </c>
      <c r="PV2" s="62" t="s">
        <v>1998</v>
      </c>
      <c r="PW2" s="56" t="s">
        <v>2249</v>
      </c>
      <c r="PX2" s="66" t="s">
        <v>1872</v>
      </c>
      <c r="PY2" s="52" t="s">
        <v>2212</v>
      </c>
      <c r="PZ2" s="56" t="s">
        <v>2192</v>
      </c>
      <c r="QA2" s="66" t="s">
        <v>1872</v>
      </c>
      <c r="QB2" s="62" t="s">
        <v>1998</v>
      </c>
      <c r="QC2" s="48" t="s">
        <v>2242</v>
      </c>
      <c r="QD2" s="66" t="s">
        <v>1873</v>
      </c>
      <c r="QE2" s="52" t="s">
        <v>2212</v>
      </c>
      <c r="QF2" s="56" t="s">
        <v>2192</v>
      </c>
      <c r="QG2" s="66" t="s">
        <v>1873</v>
      </c>
      <c r="QH2" s="62" t="s">
        <v>1998</v>
      </c>
      <c r="QI2" s="48" t="s">
        <v>2242</v>
      </c>
      <c r="QJ2" s="66" t="s">
        <v>1874</v>
      </c>
      <c r="QK2" s="52" t="s">
        <v>2212</v>
      </c>
      <c r="QL2" s="56" t="s">
        <v>2193</v>
      </c>
      <c r="QM2" s="66" t="s">
        <v>1874</v>
      </c>
      <c r="QN2" s="62" t="s">
        <v>1998</v>
      </c>
      <c r="QO2" s="48" t="s">
        <v>2242</v>
      </c>
      <c r="QP2" s="66" t="s">
        <v>1875</v>
      </c>
      <c r="QQ2" s="52" t="s">
        <v>2212</v>
      </c>
      <c r="QR2" s="56" t="s">
        <v>2193</v>
      </c>
      <c r="QS2" s="67" t="s">
        <v>1875</v>
      </c>
      <c r="QT2" s="62" t="s">
        <v>1998</v>
      </c>
      <c r="QU2" s="48" t="s">
        <v>2242</v>
      </c>
      <c r="QV2" s="66" t="s">
        <v>1876</v>
      </c>
      <c r="QW2" s="52" t="s">
        <v>2212</v>
      </c>
      <c r="QX2" s="56" t="s">
        <v>2192</v>
      </c>
      <c r="QY2" s="66" t="s">
        <v>1876</v>
      </c>
      <c r="QZ2" s="62" t="s">
        <v>1998</v>
      </c>
      <c r="RA2" s="56" t="s">
        <v>2249</v>
      </c>
      <c r="RB2" s="66" t="s">
        <v>1877</v>
      </c>
      <c r="RC2" s="52" t="s">
        <v>2212</v>
      </c>
      <c r="RD2" s="56" t="s">
        <v>2192</v>
      </c>
      <c r="RE2" s="66" t="s">
        <v>1877</v>
      </c>
      <c r="RF2" s="62" t="s">
        <v>1998</v>
      </c>
      <c r="RG2" s="56" t="s">
        <v>2249</v>
      </c>
      <c r="RH2" s="66" t="s">
        <v>1878</v>
      </c>
      <c r="RI2" s="52" t="s">
        <v>2212</v>
      </c>
      <c r="RJ2" s="56" t="s">
        <v>2193</v>
      </c>
      <c r="RK2" s="66" t="s">
        <v>1878</v>
      </c>
      <c r="RL2" s="62" t="s">
        <v>1998</v>
      </c>
      <c r="RM2" s="56" t="s">
        <v>2249</v>
      </c>
      <c r="RN2" s="66" t="s">
        <v>1879</v>
      </c>
      <c r="RO2" s="52" t="s">
        <v>2212</v>
      </c>
      <c r="RP2" s="48" t="s">
        <v>2213</v>
      </c>
      <c r="RQ2" s="66" t="s">
        <v>1879</v>
      </c>
      <c r="RR2" s="62" t="s">
        <v>1998</v>
      </c>
      <c r="RS2" s="56" t="s">
        <v>2249</v>
      </c>
      <c r="RT2" s="66" t="s">
        <v>1880</v>
      </c>
      <c r="RU2" s="62" t="s">
        <v>2041</v>
      </c>
      <c r="RV2" s="56" t="s">
        <v>2060</v>
      </c>
      <c r="RW2" s="66" t="s">
        <v>1880</v>
      </c>
      <c r="RX2" s="62" t="s">
        <v>1998</v>
      </c>
      <c r="RY2" s="56" t="s">
        <v>2249</v>
      </c>
      <c r="RZ2" s="67" t="s">
        <v>1881</v>
      </c>
      <c r="SA2" s="62" t="s">
        <v>2041</v>
      </c>
      <c r="SB2" s="56" t="s">
        <v>2059</v>
      </c>
      <c r="SC2" s="67" t="s">
        <v>1881</v>
      </c>
      <c r="SD2" s="62" t="s">
        <v>1998</v>
      </c>
      <c r="SE2" s="56" t="s">
        <v>2249</v>
      </c>
      <c r="SF2" s="66" t="s">
        <v>1882</v>
      </c>
      <c r="SG2" s="62" t="s">
        <v>2041</v>
      </c>
      <c r="SH2" s="48" t="s">
        <v>2046</v>
      </c>
      <c r="SI2" s="66" t="s">
        <v>1882</v>
      </c>
      <c r="SJ2" s="62" t="s">
        <v>1998</v>
      </c>
      <c r="SK2" s="56" t="s">
        <v>2249</v>
      </c>
      <c r="SL2" s="66" t="s">
        <v>1883</v>
      </c>
      <c r="SM2" s="62" t="s">
        <v>2041</v>
      </c>
      <c r="SN2" s="48" t="s">
        <v>2046</v>
      </c>
      <c r="SO2" s="66" t="s">
        <v>1883</v>
      </c>
      <c r="SP2" s="62" t="s">
        <v>1998</v>
      </c>
      <c r="SQ2" s="56" t="s">
        <v>2249</v>
      </c>
      <c r="SR2" s="66" t="s">
        <v>1884</v>
      </c>
      <c r="SS2" s="62" t="s">
        <v>2041</v>
      </c>
      <c r="ST2" s="56" t="s">
        <v>2057</v>
      </c>
      <c r="SU2" s="66" t="s">
        <v>1884</v>
      </c>
      <c r="SV2" s="62" t="s">
        <v>1998</v>
      </c>
      <c r="SW2" s="60" t="s">
        <v>2249</v>
      </c>
      <c r="SX2" s="68" t="s">
        <v>1885</v>
      </c>
      <c r="SY2" s="62" t="s">
        <v>2041</v>
      </c>
      <c r="SZ2" s="56" t="s">
        <v>2044</v>
      </c>
      <c r="TA2" s="68" t="s">
        <v>1885</v>
      </c>
      <c r="TB2" s="62" t="s">
        <v>1998</v>
      </c>
      <c r="TC2" s="56" t="s">
        <v>2258</v>
      </c>
      <c r="TD2" s="68" t="s">
        <v>1886</v>
      </c>
      <c r="TE2" s="62" t="s">
        <v>2041</v>
      </c>
      <c r="TF2" s="56" t="s">
        <v>2055</v>
      </c>
      <c r="TG2" s="68" t="s">
        <v>1886</v>
      </c>
      <c r="TH2" s="62" t="s">
        <v>1998</v>
      </c>
      <c r="TI2" s="48" t="s">
        <v>2241</v>
      </c>
      <c r="TJ2" s="68" t="s">
        <v>1887</v>
      </c>
      <c r="TK2" s="62" t="s">
        <v>2041</v>
      </c>
      <c r="TL2" s="48" t="s">
        <v>2062</v>
      </c>
      <c r="TM2" s="68" t="s">
        <v>1887</v>
      </c>
      <c r="TN2" s="62" t="s">
        <v>1998</v>
      </c>
      <c r="TO2" s="56" t="s">
        <v>2244</v>
      </c>
      <c r="TP2" s="68" t="s">
        <v>1888</v>
      </c>
      <c r="TQ2" s="62" t="s">
        <v>2041</v>
      </c>
      <c r="TR2" s="48" t="s">
        <v>2056</v>
      </c>
      <c r="TS2" s="68" t="s">
        <v>1888</v>
      </c>
      <c r="TT2" s="62" t="s">
        <v>1998</v>
      </c>
      <c r="TU2" s="60" t="s">
        <v>2249</v>
      </c>
      <c r="TV2" s="68" t="s">
        <v>1889</v>
      </c>
      <c r="TW2" s="62" t="s">
        <v>2041</v>
      </c>
      <c r="TX2" s="56" t="s">
        <v>2048</v>
      </c>
      <c r="TY2" s="68" t="s">
        <v>1889</v>
      </c>
      <c r="TZ2" s="62" t="s">
        <v>1998</v>
      </c>
      <c r="UA2" s="56" t="s">
        <v>2249</v>
      </c>
      <c r="UB2" s="68" t="s">
        <v>1814</v>
      </c>
      <c r="UC2" s="62" t="s">
        <v>2041</v>
      </c>
      <c r="UD2" s="48" t="s">
        <v>2068</v>
      </c>
      <c r="UE2" s="68" t="s">
        <v>1814</v>
      </c>
      <c r="UF2" s="62" t="s">
        <v>1998</v>
      </c>
      <c r="UG2" s="48" t="s">
        <v>2040</v>
      </c>
      <c r="UH2" s="68" t="s">
        <v>2276</v>
      </c>
      <c r="UI2" s="62" t="s">
        <v>2041</v>
      </c>
      <c r="UJ2" s="48" t="s">
        <v>2042</v>
      </c>
      <c r="UK2" s="69" t="s">
        <v>2276</v>
      </c>
      <c r="UL2" s="62" t="s">
        <v>1998</v>
      </c>
      <c r="UM2" s="56" t="s">
        <v>2249</v>
      </c>
      <c r="UN2" s="6" t="s">
        <v>2344</v>
      </c>
      <c r="UO2" s="6" t="s">
        <v>2350</v>
      </c>
      <c r="UP2" s="105" t="s">
        <v>2327</v>
      </c>
      <c r="UQ2" s="105" t="s">
        <v>2193</v>
      </c>
    </row>
    <row r="3" spans="1:563" x14ac:dyDescent="0.25">
      <c r="A3" s="47" t="s">
        <v>2003</v>
      </c>
      <c r="B3" s="48" t="s">
        <v>2007</v>
      </c>
      <c r="D3" s="72">
        <v>2</v>
      </c>
      <c r="E3" s="49" t="s">
        <v>1837</v>
      </c>
      <c r="F3" s="52" t="s">
        <v>2005</v>
      </c>
      <c r="G3" s="51" t="s">
        <v>2379</v>
      </c>
      <c r="H3" s="53" t="s">
        <v>1837</v>
      </c>
      <c r="I3" s="52" t="s">
        <v>2015</v>
      </c>
      <c r="J3" s="48" t="s">
        <v>2017</v>
      </c>
      <c r="K3" s="53" t="s">
        <v>1837</v>
      </c>
      <c r="L3" s="52" t="s">
        <v>2019</v>
      </c>
      <c r="M3" s="54" t="s">
        <v>2129</v>
      </c>
      <c r="N3" s="53" t="s">
        <v>1837</v>
      </c>
      <c r="O3" s="54" t="s">
        <v>2811</v>
      </c>
      <c r="P3" s="54" t="s">
        <v>2043</v>
      </c>
      <c r="Q3" s="53" t="s">
        <v>1838</v>
      </c>
      <c r="R3" s="52" t="s">
        <v>2005</v>
      </c>
      <c r="S3" s="48" t="s">
        <v>2008</v>
      </c>
      <c r="T3" s="53" t="s">
        <v>1838</v>
      </c>
      <c r="U3" s="52" t="s">
        <v>2152</v>
      </c>
      <c r="V3" s="54" t="s">
        <v>2155</v>
      </c>
      <c r="W3" s="53" t="s">
        <v>1838</v>
      </c>
      <c r="X3" s="52" t="s">
        <v>2019</v>
      </c>
      <c r="Y3" s="54" t="s">
        <v>2160</v>
      </c>
      <c r="Z3" s="53" t="s">
        <v>1838</v>
      </c>
      <c r="AA3" s="52" t="s">
        <v>2039</v>
      </c>
      <c r="AB3" s="59" t="s">
        <v>2816</v>
      </c>
      <c r="AC3" s="53" t="s">
        <v>1839</v>
      </c>
      <c r="AD3" s="52" t="s">
        <v>2019</v>
      </c>
      <c r="AE3" s="59" t="s">
        <v>2179</v>
      </c>
      <c r="AF3" s="53" t="s">
        <v>1839</v>
      </c>
      <c r="AG3" s="52" t="s">
        <v>2205</v>
      </c>
      <c r="AH3" s="59" t="s">
        <v>2208</v>
      </c>
      <c r="AI3" s="53" t="s">
        <v>1839</v>
      </c>
      <c r="AJ3" s="52" t="s">
        <v>2039</v>
      </c>
      <c r="AK3" s="59" t="s">
        <v>2045</v>
      </c>
      <c r="AL3" s="53" t="s">
        <v>1840</v>
      </c>
      <c r="AM3" s="52" t="s">
        <v>2019</v>
      </c>
      <c r="AN3" s="48" t="s">
        <v>2178</v>
      </c>
      <c r="AO3" s="53" t="s">
        <v>1840</v>
      </c>
      <c r="AP3" s="52" t="s">
        <v>2064</v>
      </c>
      <c r="AQ3" s="54" t="s">
        <v>2067</v>
      </c>
      <c r="AR3" s="53" t="s">
        <v>1840</v>
      </c>
      <c r="AS3" s="52" t="s">
        <v>2039</v>
      </c>
      <c r="AT3" s="48" t="s">
        <v>2049</v>
      </c>
      <c r="AU3" s="53" t="s">
        <v>1841</v>
      </c>
      <c r="AV3" s="52" t="s">
        <v>2019</v>
      </c>
      <c r="AW3" s="48" t="s">
        <v>2168</v>
      </c>
      <c r="AX3" s="53" t="s">
        <v>1841</v>
      </c>
      <c r="AY3" s="52" t="s">
        <v>2064</v>
      </c>
      <c r="AZ3" s="54" t="s">
        <v>2067</v>
      </c>
      <c r="BA3" s="53" t="s">
        <v>1841</v>
      </c>
      <c r="BB3" s="52" t="s">
        <v>2039</v>
      </c>
      <c r="BC3" s="48" t="s">
        <v>2829</v>
      </c>
      <c r="BD3" s="53" t="s">
        <v>1842</v>
      </c>
      <c r="BE3" s="52" t="s">
        <v>2005</v>
      </c>
      <c r="BF3" s="48" t="s">
        <v>2008</v>
      </c>
      <c r="BG3" s="53" t="s">
        <v>1842</v>
      </c>
      <c r="BH3" s="52" t="s">
        <v>2015</v>
      </c>
      <c r="BI3" s="48" t="s">
        <v>2017</v>
      </c>
      <c r="BJ3" s="49" t="s">
        <v>1842</v>
      </c>
      <c r="BK3" s="52" t="s">
        <v>2019</v>
      </c>
      <c r="BL3" s="48" t="s">
        <v>2166</v>
      </c>
      <c r="BM3" s="49" t="s">
        <v>1842</v>
      </c>
      <c r="BN3" s="52" t="s">
        <v>2064</v>
      </c>
      <c r="BO3" s="54" t="s">
        <v>2067</v>
      </c>
      <c r="BP3" s="49" t="s">
        <v>1842</v>
      </c>
      <c r="BQ3" s="52" t="s">
        <v>2039</v>
      </c>
      <c r="BR3" s="48" t="s">
        <v>2049</v>
      </c>
      <c r="BS3" s="53" t="s">
        <v>1843</v>
      </c>
      <c r="BT3" s="52" t="s">
        <v>2019</v>
      </c>
      <c r="BU3" s="48" t="s">
        <v>2176</v>
      </c>
      <c r="BV3" s="53" t="s">
        <v>1843</v>
      </c>
      <c r="BW3" s="52" t="s">
        <v>2064</v>
      </c>
      <c r="BX3" s="54" t="s">
        <v>2067</v>
      </c>
      <c r="CE3" s="53" t="s">
        <v>1895</v>
      </c>
      <c r="CF3" s="52" t="s">
        <v>2064</v>
      </c>
      <c r="CG3" s="54" t="s">
        <v>2843</v>
      </c>
      <c r="CK3" s="53" t="s">
        <v>1844</v>
      </c>
      <c r="CL3" s="52" t="s">
        <v>2064</v>
      </c>
      <c r="CM3" s="48" t="s">
        <v>2207</v>
      </c>
      <c r="CN3" s="53" t="s">
        <v>1844</v>
      </c>
      <c r="CO3" s="52" t="s">
        <v>2039</v>
      </c>
      <c r="CP3" s="48" t="s">
        <v>2240</v>
      </c>
      <c r="CQ3" s="53" t="s">
        <v>1845</v>
      </c>
      <c r="CR3" s="52" t="s">
        <v>2003</v>
      </c>
      <c r="CS3" s="48" t="s">
        <v>2007</v>
      </c>
      <c r="CT3" s="53" t="s">
        <v>1845</v>
      </c>
      <c r="CU3" s="52" t="s">
        <v>2005</v>
      </c>
      <c r="CV3" s="48" t="s">
        <v>2008</v>
      </c>
      <c r="CW3" s="53" t="s">
        <v>1845</v>
      </c>
      <c r="CX3" s="52" t="s">
        <v>2015</v>
      </c>
      <c r="CY3" s="48" t="s">
        <v>2017</v>
      </c>
      <c r="CZ3" s="53" t="s">
        <v>1845</v>
      </c>
      <c r="DA3" s="52" t="s">
        <v>2064</v>
      </c>
      <c r="DB3" s="54" t="s">
        <v>2067</v>
      </c>
      <c r="DC3" s="53" t="s">
        <v>1845</v>
      </c>
      <c r="DD3" s="52" t="s">
        <v>2039</v>
      </c>
      <c r="DE3" s="48" t="s">
        <v>2255</v>
      </c>
      <c r="DF3" s="53" t="s">
        <v>1846</v>
      </c>
      <c r="DG3" s="52" t="s">
        <v>2005</v>
      </c>
      <c r="DH3" s="48" t="s">
        <v>2008</v>
      </c>
      <c r="DI3" s="53" t="s">
        <v>1846</v>
      </c>
      <c r="DJ3" s="52" t="s">
        <v>2015</v>
      </c>
      <c r="DK3" s="48" t="s">
        <v>2017</v>
      </c>
      <c r="DL3" s="53" t="s">
        <v>1846</v>
      </c>
      <c r="DM3" s="52" t="s">
        <v>2064</v>
      </c>
      <c r="DN3" s="54" t="s">
        <v>2067</v>
      </c>
      <c r="DX3" s="53" t="s">
        <v>1808</v>
      </c>
      <c r="DY3" s="52" t="s">
        <v>2064</v>
      </c>
      <c r="DZ3" s="54" t="s">
        <v>2065</v>
      </c>
      <c r="EA3" s="53" t="s">
        <v>1808</v>
      </c>
      <c r="EB3" s="52" t="s">
        <v>2078</v>
      </c>
      <c r="EC3" s="48" t="s">
        <v>2092</v>
      </c>
      <c r="ED3" s="53" t="s">
        <v>1808</v>
      </c>
      <c r="EE3" s="52" t="s">
        <v>2039</v>
      </c>
      <c r="EF3" s="48" t="s">
        <v>2040</v>
      </c>
      <c r="EG3" s="53" t="s">
        <v>1809</v>
      </c>
      <c r="EH3" s="52" t="s">
        <v>2003</v>
      </c>
      <c r="EI3" s="48" t="s">
        <v>2011</v>
      </c>
      <c r="EP3" s="53" t="s">
        <v>1812</v>
      </c>
      <c r="EQ3" s="52" t="s">
        <v>2021</v>
      </c>
      <c r="ER3" s="48" t="s">
        <v>2036</v>
      </c>
      <c r="ES3" s="53" t="s">
        <v>1811</v>
      </c>
      <c r="ET3" s="52" t="s">
        <v>2039</v>
      </c>
      <c r="EU3" s="48" t="s">
        <v>2112</v>
      </c>
      <c r="EV3" s="53" t="s">
        <v>1811</v>
      </c>
      <c r="EW3" s="52" t="s">
        <v>2021</v>
      </c>
      <c r="EX3" s="54" t="s">
        <v>2024</v>
      </c>
      <c r="EY3" s="53" t="s">
        <v>1812</v>
      </c>
      <c r="EZ3" s="52" t="s">
        <v>2039</v>
      </c>
      <c r="FA3" s="48" t="s">
        <v>2112</v>
      </c>
      <c r="FB3" s="53" t="s">
        <v>1813</v>
      </c>
      <c r="FC3" s="52" t="s">
        <v>2021</v>
      </c>
      <c r="FD3" s="48" t="s">
        <v>2030</v>
      </c>
      <c r="FE3" s="53" t="s">
        <v>1813</v>
      </c>
      <c r="FF3" s="52" t="s">
        <v>2039</v>
      </c>
      <c r="FG3" s="48" t="s">
        <v>2112</v>
      </c>
      <c r="FH3" s="53" t="s">
        <v>1848</v>
      </c>
      <c r="FI3" s="52" t="s">
        <v>2064</v>
      </c>
      <c r="FJ3" s="54" t="s">
        <v>2065</v>
      </c>
      <c r="FK3" s="53" t="s">
        <v>1848</v>
      </c>
      <c r="FL3" s="52" t="s">
        <v>2039</v>
      </c>
      <c r="FM3" s="54" t="s">
        <v>2130</v>
      </c>
      <c r="FN3" s="53" t="s">
        <v>1849</v>
      </c>
      <c r="FO3" s="52" t="s">
        <v>2064</v>
      </c>
      <c r="FP3" s="54" t="s">
        <v>2136</v>
      </c>
      <c r="FQ3" s="53" t="s">
        <v>1849</v>
      </c>
      <c r="FR3" s="52" t="s">
        <v>2039</v>
      </c>
      <c r="FS3" s="58" t="s">
        <v>2142</v>
      </c>
      <c r="FT3" s="53" t="s">
        <v>1850</v>
      </c>
      <c r="FU3" s="52" t="s">
        <v>2105</v>
      </c>
      <c r="FV3" s="54" t="s">
        <v>2108</v>
      </c>
      <c r="FW3" s="53" t="s">
        <v>1850</v>
      </c>
      <c r="FX3" s="52" t="s">
        <v>2039</v>
      </c>
      <c r="FY3" s="58" t="s">
        <v>2173</v>
      </c>
      <c r="FZ3" s="53" t="s">
        <v>1851</v>
      </c>
      <c r="GA3" s="52" t="s">
        <v>2093</v>
      </c>
      <c r="GB3" s="54" t="s">
        <v>2096</v>
      </c>
      <c r="GC3" s="53" t="s">
        <v>1851</v>
      </c>
      <c r="GD3" s="52" t="s">
        <v>2064</v>
      </c>
      <c r="GE3" s="48" t="s">
        <v>2183</v>
      </c>
      <c r="GF3" s="53" t="s">
        <v>1851</v>
      </c>
      <c r="GG3" s="52" t="s">
        <v>2039</v>
      </c>
      <c r="GH3" s="48" t="s">
        <v>2189</v>
      </c>
      <c r="GI3" s="53" t="s">
        <v>1836</v>
      </c>
      <c r="GJ3" s="52" t="s">
        <v>2190</v>
      </c>
      <c r="GK3" s="54" t="s">
        <v>2192</v>
      </c>
      <c r="GL3" s="53" t="s">
        <v>1836</v>
      </c>
      <c r="GM3" s="52" t="s">
        <v>2064</v>
      </c>
      <c r="GN3" s="48" t="s">
        <v>2195</v>
      </c>
      <c r="GO3" s="53" t="s">
        <v>1836</v>
      </c>
      <c r="GP3" s="52" t="s">
        <v>2039</v>
      </c>
      <c r="GQ3" s="48" t="s">
        <v>2203</v>
      </c>
      <c r="GR3" s="53" t="s">
        <v>1815</v>
      </c>
      <c r="GS3" s="52" t="s">
        <v>2084</v>
      </c>
      <c r="GT3" s="48" t="s">
        <v>2091</v>
      </c>
      <c r="GU3" s="53" t="s">
        <v>1815</v>
      </c>
      <c r="GV3" s="62" t="s">
        <v>1998</v>
      </c>
      <c r="GW3" s="60" t="s">
        <v>2247</v>
      </c>
      <c r="GX3" s="53" t="s">
        <v>1816</v>
      </c>
      <c r="GY3" s="52" t="s">
        <v>2084</v>
      </c>
      <c r="GZ3" s="48" t="s">
        <v>2091</v>
      </c>
      <c r="HA3" s="53" t="s">
        <v>1816</v>
      </c>
      <c r="HB3" s="62" t="s">
        <v>1998</v>
      </c>
      <c r="HC3" s="60" t="s">
        <v>2247</v>
      </c>
      <c r="HD3" s="53" t="s">
        <v>1817</v>
      </c>
      <c r="HE3" s="52" t="s">
        <v>2084</v>
      </c>
      <c r="HF3" s="48" t="s">
        <v>2087</v>
      </c>
      <c r="HG3" s="53" t="s">
        <v>1817</v>
      </c>
      <c r="HH3" s="62" t="s">
        <v>1998</v>
      </c>
      <c r="HI3" s="60" t="s">
        <v>2247</v>
      </c>
      <c r="HJ3" s="53" t="s">
        <v>1818</v>
      </c>
      <c r="HK3" s="52" t="s">
        <v>2084</v>
      </c>
      <c r="HL3" s="48" t="s">
        <v>2087</v>
      </c>
      <c r="HM3" s="53" t="s">
        <v>1818</v>
      </c>
      <c r="HN3" s="62" t="s">
        <v>1998</v>
      </c>
      <c r="HO3" s="60" t="s">
        <v>2247</v>
      </c>
      <c r="HP3" s="53" t="s">
        <v>1819</v>
      </c>
      <c r="HQ3" s="52" t="s">
        <v>2084</v>
      </c>
      <c r="HR3" s="48" t="s">
        <v>2089</v>
      </c>
      <c r="HS3" s="53" t="s">
        <v>1819</v>
      </c>
      <c r="HT3" s="62" t="s">
        <v>1998</v>
      </c>
      <c r="HU3" s="60" t="s">
        <v>2247</v>
      </c>
      <c r="HV3" s="53" t="s">
        <v>1820</v>
      </c>
      <c r="HW3" s="52" t="s">
        <v>2084</v>
      </c>
      <c r="HX3" s="48" t="s">
        <v>2089</v>
      </c>
      <c r="HY3" s="53" t="s">
        <v>1820</v>
      </c>
      <c r="HZ3" s="62" t="s">
        <v>1998</v>
      </c>
      <c r="IA3" s="60" t="s">
        <v>2247</v>
      </c>
      <c r="IB3" s="53" t="s">
        <v>1821</v>
      </c>
      <c r="IC3" s="52" t="s">
        <v>2214</v>
      </c>
      <c r="ID3" s="48" t="s">
        <v>2221</v>
      </c>
      <c r="IE3" s="53" t="s">
        <v>1821</v>
      </c>
      <c r="IF3" s="62" t="s">
        <v>1998</v>
      </c>
      <c r="IG3" s="60" t="s">
        <v>2247</v>
      </c>
      <c r="IH3" s="53" t="s">
        <v>1822</v>
      </c>
      <c r="II3" s="52" t="s">
        <v>2214</v>
      </c>
      <c r="IJ3" s="48" t="s">
        <v>2224</v>
      </c>
      <c r="IK3" s="53" t="s">
        <v>1822</v>
      </c>
      <c r="IL3" s="62" t="s">
        <v>1998</v>
      </c>
      <c r="IM3" s="60" t="s">
        <v>2247</v>
      </c>
      <c r="IN3" s="53" t="s">
        <v>1823</v>
      </c>
      <c r="IO3" s="52" t="s">
        <v>2214</v>
      </c>
      <c r="IP3" s="48" t="s">
        <v>2224</v>
      </c>
      <c r="IQ3" s="53" t="s">
        <v>1823</v>
      </c>
      <c r="IR3" s="62" t="s">
        <v>1998</v>
      </c>
      <c r="IS3" s="60" t="s">
        <v>2247</v>
      </c>
      <c r="IT3" s="53" t="s">
        <v>1824</v>
      </c>
      <c r="IU3" s="62" t="s">
        <v>2105</v>
      </c>
      <c r="IV3" s="48" t="s">
        <v>2111</v>
      </c>
      <c r="IW3" s="53" t="s">
        <v>1824</v>
      </c>
      <c r="IX3" s="62" t="s">
        <v>1998</v>
      </c>
      <c r="IY3" s="48" t="s">
        <v>2260</v>
      </c>
      <c r="IZ3" s="53" t="s">
        <v>1825</v>
      </c>
      <c r="JA3" s="62" t="s">
        <v>2105</v>
      </c>
      <c r="JB3" s="48" t="s">
        <v>2118</v>
      </c>
      <c r="JC3" s="53" t="s">
        <v>1825</v>
      </c>
      <c r="JD3" s="62" t="s">
        <v>1998</v>
      </c>
      <c r="JE3" s="48" t="s">
        <v>2263</v>
      </c>
      <c r="JF3" s="53" t="s">
        <v>1826</v>
      </c>
      <c r="JG3" s="62" t="s">
        <v>2105</v>
      </c>
      <c r="JH3" s="48" t="s">
        <v>2126</v>
      </c>
      <c r="JL3" s="53" t="s">
        <v>1827</v>
      </c>
      <c r="JM3" s="62" t="s">
        <v>1998</v>
      </c>
      <c r="JN3" s="60" t="s">
        <v>2253</v>
      </c>
      <c r="JO3" s="53" t="s">
        <v>1828</v>
      </c>
      <c r="JP3" s="62" t="s">
        <v>1998</v>
      </c>
      <c r="JQ3" s="60" t="s">
        <v>2253</v>
      </c>
      <c r="JX3" s="53" t="s">
        <v>1834</v>
      </c>
      <c r="JY3" s="52" t="s">
        <v>2214</v>
      </c>
      <c r="JZ3" s="60" t="s">
        <v>2229</v>
      </c>
      <c r="KA3" s="53" t="s">
        <v>1834</v>
      </c>
      <c r="KB3" s="62" t="s">
        <v>1998</v>
      </c>
      <c r="KC3" s="60" t="s">
        <v>2253</v>
      </c>
      <c r="KD3" s="53" t="s">
        <v>1833</v>
      </c>
      <c r="KE3" s="52" t="s">
        <v>2214</v>
      </c>
      <c r="KF3" s="60" t="s">
        <v>2229</v>
      </c>
      <c r="KG3" s="53" t="s">
        <v>1833</v>
      </c>
      <c r="KH3" s="62" t="s">
        <v>1998</v>
      </c>
      <c r="KI3" s="60" t="s">
        <v>2253</v>
      </c>
      <c r="KJ3" s="53" t="s">
        <v>1832</v>
      </c>
      <c r="KK3" s="52" t="s">
        <v>2214</v>
      </c>
      <c r="KL3" s="60" t="s">
        <v>2235</v>
      </c>
      <c r="KO3" s="215" t="s">
        <v>2237</v>
      </c>
      <c r="KP3" s="53" t="s">
        <v>1831</v>
      </c>
      <c r="KQ3" s="52" t="s">
        <v>2214</v>
      </c>
      <c r="KR3" s="60" t="s">
        <v>2235</v>
      </c>
      <c r="KV3" s="53" t="s">
        <v>1830</v>
      </c>
      <c r="KW3" s="52" t="s">
        <v>2214</v>
      </c>
      <c r="KX3" s="60" t="s">
        <v>2235</v>
      </c>
      <c r="LB3" s="53" t="s">
        <v>1829</v>
      </c>
      <c r="LC3" s="52" t="s">
        <v>2214</v>
      </c>
      <c r="LD3" s="60" t="s">
        <v>2235</v>
      </c>
      <c r="LH3" s="66" t="s">
        <v>1852</v>
      </c>
      <c r="LI3" s="52" t="s">
        <v>2214</v>
      </c>
      <c r="LJ3" s="48" t="s">
        <v>2226</v>
      </c>
      <c r="LK3" s="66" t="s">
        <v>1852</v>
      </c>
      <c r="LL3" s="62" t="s">
        <v>1998</v>
      </c>
      <c r="LM3" s="48" t="s">
        <v>2243</v>
      </c>
      <c r="LN3" s="66" t="s">
        <v>1853</v>
      </c>
      <c r="LO3" s="52" t="s">
        <v>2214</v>
      </c>
      <c r="LP3" s="48" t="s">
        <v>2226</v>
      </c>
      <c r="LQ3" s="66" t="s">
        <v>1853</v>
      </c>
      <c r="LR3" s="62" t="s">
        <v>1998</v>
      </c>
      <c r="LS3" s="48" t="s">
        <v>2243</v>
      </c>
      <c r="LT3" s="66" t="s">
        <v>1854</v>
      </c>
      <c r="LU3" s="52" t="s">
        <v>2214</v>
      </c>
      <c r="LV3" s="48" t="s">
        <v>2217</v>
      </c>
      <c r="LZ3" s="66" t="s">
        <v>1855</v>
      </c>
      <c r="MA3" s="52" t="s">
        <v>2214</v>
      </c>
      <c r="MB3" s="48" t="s">
        <v>2217</v>
      </c>
      <c r="MF3" s="66" t="s">
        <v>1856</v>
      </c>
      <c r="MG3" s="52" t="s">
        <v>2214</v>
      </c>
      <c r="MH3" s="48" t="s">
        <v>2217</v>
      </c>
      <c r="ML3" s="66" t="s">
        <v>1857</v>
      </c>
      <c r="MM3" s="52" t="s">
        <v>2214</v>
      </c>
      <c r="MN3" s="48" t="s">
        <v>2227</v>
      </c>
      <c r="MR3" s="66" t="s">
        <v>1858</v>
      </c>
      <c r="MS3" s="52" t="s">
        <v>2214</v>
      </c>
      <c r="MT3" s="48" t="s">
        <v>2227</v>
      </c>
      <c r="NA3" s="66" t="s">
        <v>1859</v>
      </c>
      <c r="NB3" s="62" t="s">
        <v>1998</v>
      </c>
      <c r="NC3" s="48" t="s">
        <v>2252</v>
      </c>
      <c r="ND3" s="66" t="s">
        <v>1860</v>
      </c>
      <c r="NE3" s="52" t="s">
        <v>2214</v>
      </c>
      <c r="NF3" s="48" t="s">
        <v>2118</v>
      </c>
      <c r="NJ3" s="66" t="s">
        <v>1861</v>
      </c>
      <c r="NK3" s="62" t="s">
        <v>2105</v>
      </c>
      <c r="NL3" s="57" t="s">
        <v>2117</v>
      </c>
      <c r="NM3" s="66" t="s">
        <v>1861</v>
      </c>
      <c r="NN3" s="62" t="s">
        <v>1998</v>
      </c>
      <c r="NO3" s="60" t="s">
        <v>2256</v>
      </c>
      <c r="NP3" s="66" t="s">
        <v>1862</v>
      </c>
      <c r="NQ3" s="62" t="s">
        <v>2105</v>
      </c>
      <c r="NR3" s="57" t="s">
        <v>2114</v>
      </c>
      <c r="NS3" s="66" t="s">
        <v>1862</v>
      </c>
      <c r="NT3" s="62" t="s">
        <v>1998</v>
      </c>
      <c r="NU3" s="48" t="s">
        <v>2268</v>
      </c>
      <c r="NV3" s="66" t="s">
        <v>1863</v>
      </c>
      <c r="NW3" s="62" t="s">
        <v>2105</v>
      </c>
      <c r="NX3" s="57" t="s">
        <v>2145</v>
      </c>
      <c r="OB3" s="66" t="s">
        <v>1864</v>
      </c>
      <c r="OC3" s="62" t="s">
        <v>2105</v>
      </c>
      <c r="OD3" s="48" t="s">
        <v>2148</v>
      </c>
      <c r="OE3" s="66" t="s">
        <v>1864</v>
      </c>
      <c r="OF3" s="62" t="s">
        <v>1998</v>
      </c>
      <c r="OG3" s="48" t="s">
        <v>2264</v>
      </c>
      <c r="OH3" s="66" t="s">
        <v>1865</v>
      </c>
      <c r="OI3" s="62" t="s">
        <v>2105</v>
      </c>
      <c r="OJ3" s="48" t="s">
        <v>2148</v>
      </c>
      <c r="OK3" s="66" t="s">
        <v>1865</v>
      </c>
      <c r="OL3" s="62" t="s">
        <v>1998</v>
      </c>
      <c r="OM3" s="48" t="s">
        <v>2264</v>
      </c>
      <c r="ON3" s="66" t="s">
        <v>1866</v>
      </c>
      <c r="OO3" s="62" t="s">
        <v>2105</v>
      </c>
      <c r="OP3" s="48" t="s">
        <v>2148</v>
      </c>
      <c r="OQ3" s="66" t="s">
        <v>1866</v>
      </c>
      <c r="OR3" s="62" t="s">
        <v>1998</v>
      </c>
      <c r="OS3" s="48" t="s">
        <v>2264</v>
      </c>
      <c r="QA3" s="66" t="s">
        <v>1872</v>
      </c>
      <c r="QB3" s="62" t="s">
        <v>1998</v>
      </c>
      <c r="QC3" s="48" t="s">
        <v>2248</v>
      </c>
      <c r="QG3" s="66" t="s">
        <v>1873</v>
      </c>
      <c r="QH3" s="62" t="s">
        <v>1998</v>
      </c>
      <c r="QI3" s="48" t="s">
        <v>2248</v>
      </c>
      <c r="QM3" s="66" t="s">
        <v>1874</v>
      </c>
      <c r="QN3" s="62" t="s">
        <v>1998</v>
      </c>
      <c r="QO3" s="48" t="s">
        <v>2248</v>
      </c>
      <c r="QS3" s="67" t="s">
        <v>1875</v>
      </c>
      <c r="QT3" s="62" t="s">
        <v>1998</v>
      </c>
      <c r="QU3" s="48" t="s">
        <v>2248</v>
      </c>
      <c r="RN3" s="66" t="s">
        <v>1879</v>
      </c>
      <c r="RO3" s="52" t="s">
        <v>2212</v>
      </c>
      <c r="RP3" s="60" t="s">
        <v>2193</v>
      </c>
      <c r="SF3" s="66" t="s">
        <v>1882</v>
      </c>
      <c r="SG3" s="62" t="s">
        <v>2041</v>
      </c>
      <c r="SH3" s="48" t="s">
        <v>2052</v>
      </c>
      <c r="SL3" s="66" t="s">
        <v>1883</v>
      </c>
      <c r="SM3" s="62" t="s">
        <v>2041</v>
      </c>
      <c r="SN3" s="48" t="s">
        <v>2077</v>
      </c>
      <c r="SU3" s="66" t="s">
        <v>1884</v>
      </c>
      <c r="SV3" s="62" t="s">
        <v>1998</v>
      </c>
      <c r="SW3" s="48" t="s">
        <v>2261</v>
      </c>
      <c r="TG3" s="68" t="s">
        <v>1886</v>
      </c>
      <c r="TH3" s="62" t="s">
        <v>1998</v>
      </c>
      <c r="TI3" s="60" t="s">
        <v>2249</v>
      </c>
      <c r="TJ3" s="68" t="s">
        <v>1887</v>
      </c>
      <c r="TK3" s="62" t="s">
        <v>2041</v>
      </c>
      <c r="TL3" s="48" t="s">
        <v>2063</v>
      </c>
      <c r="TP3" s="68" t="s">
        <v>1888</v>
      </c>
      <c r="TQ3" s="62" t="s">
        <v>2041</v>
      </c>
      <c r="TR3" s="48" t="s">
        <v>2058</v>
      </c>
      <c r="TS3" s="68" t="s">
        <v>1888</v>
      </c>
      <c r="TT3" s="62" t="s">
        <v>1998</v>
      </c>
      <c r="TU3" s="60" t="s">
        <v>2258</v>
      </c>
      <c r="UB3" s="68" t="s">
        <v>1814</v>
      </c>
      <c r="UC3" s="62" t="s">
        <v>2041</v>
      </c>
      <c r="UD3" s="48" t="s">
        <v>2070</v>
      </c>
      <c r="UE3" s="68" t="s">
        <v>1814</v>
      </c>
      <c r="UF3" s="62" t="s">
        <v>1998</v>
      </c>
      <c r="UG3" s="48" t="s">
        <v>2049</v>
      </c>
      <c r="UH3" s="68" t="s">
        <v>2276</v>
      </c>
      <c r="UI3" s="62" t="s">
        <v>2041</v>
      </c>
      <c r="UJ3" s="48" t="s">
        <v>2050</v>
      </c>
      <c r="UN3" s="6" t="s">
        <v>2377</v>
      </c>
      <c r="UO3" s="6" t="s">
        <v>2351</v>
      </c>
      <c r="UP3" s="105" t="s">
        <v>2328</v>
      </c>
      <c r="UQ3" s="105" t="s">
        <v>2329</v>
      </c>
    </row>
    <row r="4" spans="1:563" x14ac:dyDescent="0.25">
      <c r="A4" s="47" t="s">
        <v>2003</v>
      </c>
      <c r="B4" s="48" t="s">
        <v>2009</v>
      </c>
      <c r="D4" s="72">
        <v>3</v>
      </c>
      <c r="E4" s="49" t="s">
        <v>1837</v>
      </c>
      <c r="F4" s="52" t="s">
        <v>2005</v>
      </c>
      <c r="G4" s="51" t="s">
        <v>2386</v>
      </c>
      <c r="H4" s="53" t="s">
        <v>1837</v>
      </c>
      <c r="I4" s="52" t="s">
        <v>2015</v>
      </c>
      <c r="J4" s="48" t="s">
        <v>2018</v>
      </c>
      <c r="K4" s="53" t="s">
        <v>1837</v>
      </c>
      <c r="L4" s="52" t="s">
        <v>2019</v>
      </c>
      <c r="M4" s="6" t="s">
        <v>2596</v>
      </c>
      <c r="N4" s="53" t="s">
        <v>1837</v>
      </c>
      <c r="P4" s="54" t="s">
        <v>2045</v>
      </c>
      <c r="Q4" s="53" t="s">
        <v>1838</v>
      </c>
      <c r="R4" s="52" t="s">
        <v>2005</v>
      </c>
      <c r="S4" s="48" t="s">
        <v>2010</v>
      </c>
      <c r="T4" s="53" t="s">
        <v>1838</v>
      </c>
      <c r="U4" s="52" t="s">
        <v>2152</v>
      </c>
      <c r="V4" s="54" t="s">
        <v>2156</v>
      </c>
      <c r="W4" s="53" t="s">
        <v>1838</v>
      </c>
      <c r="X4" s="52" t="s">
        <v>2019</v>
      </c>
      <c r="Y4" s="54" t="s">
        <v>2161</v>
      </c>
      <c r="AC4" s="53" t="s">
        <v>1839</v>
      </c>
      <c r="AD4" s="52" t="s">
        <v>2019</v>
      </c>
      <c r="AE4" s="59" t="s">
        <v>2035</v>
      </c>
      <c r="AI4" s="53" t="s">
        <v>1839</v>
      </c>
      <c r="AJ4" s="52" t="s">
        <v>2039</v>
      </c>
      <c r="AK4" s="59" t="s">
        <v>2049</v>
      </c>
      <c r="AQ4" s="54" t="s">
        <v>2823</v>
      </c>
      <c r="AU4" s="53" t="s">
        <v>1841</v>
      </c>
      <c r="AV4" s="52" t="s">
        <v>2019</v>
      </c>
      <c r="AW4" s="48" t="s">
        <v>2170</v>
      </c>
      <c r="BD4" s="53" t="s">
        <v>1842</v>
      </c>
      <c r="BE4" s="52" t="s">
        <v>2005</v>
      </c>
      <c r="BF4" s="48" t="s">
        <v>2010</v>
      </c>
      <c r="BG4" s="53" t="s">
        <v>1842</v>
      </c>
      <c r="BH4" s="52" t="s">
        <v>2015</v>
      </c>
      <c r="BI4" s="48" t="s">
        <v>2018</v>
      </c>
      <c r="BJ4" s="49" t="s">
        <v>1842</v>
      </c>
      <c r="BK4" s="52" t="s">
        <v>2019</v>
      </c>
      <c r="BL4" s="48" t="s">
        <v>2182</v>
      </c>
      <c r="BS4" s="53" t="s">
        <v>1843</v>
      </c>
      <c r="BT4" s="52" t="s">
        <v>2019</v>
      </c>
      <c r="BU4" s="48" t="s">
        <v>2180</v>
      </c>
      <c r="CK4" s="53" t="s">
        <v>1844</v>
      </c>
      <c r="CL4" s="52" t="s">
        <v>2064</v>
      </c>
      <c r="CM4" s="48" t="s">
        <v>2209</v>
      </c>
      <c r="CT4" s="53" t="s">
        <v>1845</v>
      </c>
      <c r="CU4" s="52" t="s">
        <v>2005</v>
      </c>
      <c r="CV4" s="48" t="s">
        <v>2010</v>
      </c>
      <c r="CW4" s="53" t="s">
        <v>1845</v>
      </c>
      <c r="CX4" s="52" t="s">
        <v>2015</v>
      </c>
      <c r="CY4" s="48" t="s">
        <v>2018</v>
      </c>
      <c r="DC4" s="53" t="s">
        <v>1845</v>
      </c>
      <c r="DD4" s="52" t="s">
        <v>2039</v>
      </c>
      <c r="DE4" s="48" t="s">
        <v>2257</v>
      </c>
      <c r="DF4" s="53" t="s">
        <v>1846</v>
      </c>
      <c r="DG4" s="52" t="s">
        <v>2005</v>
      </c>
      <c r="DH4" s="48" t="s">
        <v>2010</v>
      </c>
      <c r="DI4" s="53" t="s">
        <v>1846</v>
      </c>
      <c r="DJ4" s="52" t="s">
        <v>2015</v>
      </c>
      <c r="DK4" s="48" t="s">
        <v>2018</v>
      </c>
      <c r="DY4" s="52" t="s">
        <v>2064</v>
      </c>
      <c r="DZ4" s="54" t="s">
        <v>2067</v>
      </c>
      <c r="EA4" s="53" t="s">
        <v>1808</v>
      </c>
      <c r="EB4" s="52" t="s">
        <v>2078</v>
      </c>
      <c r="EC4" s="48" t="s">
        <v>2095</v>
      </c>
      <c r="ED4" s="53" t="s">
        <v>1808</v>
      </c>
      <c r="EE4" s="52" t="s">
        <v>2039</v>
      </c>
      <c r="EF4" s="48" t="s">
        <v>2098</v>
      </c>
      <c r="EP4" s="53" t="s">
        <v>1812</v>
      </c>
      <c r="EQ4" s="52" t="s">
        <v>2021</v>
      </c>
      <c r="ER4" s="48" t="s">
        <v>2038</v>
      </c>
      <c r="EV4" s="53" t="s">
        <v>1811</v>
      </c>
      <c r="EW4" s="52" t="s">
        <v>2021</v>
      </c>
      <c r="EX4" s="54" t="s">
        <v>2026</v>
      </c>
      <c r="FB4" s="53" t="s">
        <v>1813</v>
      </c>
      <c r="FC4" s="52" t="s">
        <v>2021</v>
      </c>
      <c r="FD4" s="48" t="s">
        <v>2032</v>
      </c>
      <c r="FH4" s="53" t="s">
        <v>1848</v>
      </c>
      <c r="FI4" s="52" t="s">
        <v>2064</v>
      </c>
      <c r="FJ4" s="54" t="s">
        <v>2067</v>
      </c>
      <c r="FK4" s="53" t="s">
        <v>1848</v>
      </c>
      <c r="FL4" s="52" t="s">
        <v>2039</v>
      </c>
      <c r="FM4" s="54" t="s">
        <v>2132</v>
      </c>
      <c r="FN4" s="53" t="s">
        <v>1849</v>
      </c>
      <c r="FO4" s="52" t="s">
        <v>2064</v>
      </c>
      <c r="FP4" s="54" t="s">
        <v>2138</v>
      </c>
      <c r="FQ4" s="53" t="s">
        <v>1849</v>
      </c>
      <c r="FR4" s="52" t="s">
        <v>2039</v>
      </c>
      <c r="FS4" s="58" t="s">
        <v>2144</v>
      </c>
      <c r="FT4" s="53" t="s">
        <v>1850</v>
      </c>
      <c r="FU4" s="52" t="s">
        <v>2105</v>
      </c>
      <c r="FV4" s="54" t="s">
        <v>2117</v>
      </c>
      <c r="FW4" s="53" t="s">
        <v>1850</v>
      </c>
      <c r="FX4" s="52" t="s">
        <v>2039</v>
      </c>
      <c r="FY4" s="58" t="s">
        <v>2174</v>
      </c>
      <c r="FZ4" s="53" t="s">
        <v>1851</v>
      </c>
      <c r="GA4" s="52" t="s">
        <v>2093</v>
      </c>
      <c r="GB4" s="54" t="s">
        <v>2097</v>
      </c>
      <c r="GC4" s="53" t="s">
        <v>1851</v>
      </c>
      <c r="GD4" s="52" t="s">
        <v>2064</v>
      </c>
      <c r="GE4" s="48" t="s">
        <v>2185</v>
      </c>
      <c r="GI4" s="53" t="s">
        <v>1836</v>
      </c>
      <c r="GJ4" s="52" t="s">
        <v>2190</v>
      </c>
      <c r="GK4" s="54" t="s">
        <v>2193</v>
      </c>
      <c r="GL4" s="53" t="s">
        <v>1836</v>
      </c>
      <c r="GM4" s="52" t="s">
        <v>2064</v>
      </c>
      <c r="GN4" s="48" t="s">
        <v>2196</v>
      </c>
      <c r="GU4" s="53" t="s">
        <v>1815</v>
      </c>
      <c r="GV4" s="62" t="s">
        <v>1998</v>
      </c>
      <c r="GW4" s="60" t="s">
        <v>2262</v>
      </c>
      <c r="HA4" s="53" t="s">
        <v>1816</v>
      </c>
      <c r="HB4" s="62" t="s">
        <v>1998</v>
      </c>
      <c r="HC4" s="60" t="s">
        <v>2262</v>
      </c>
      <c r="HD4" s="53" t="s">
        <v>1817</v>
      </c>
      <c r="HE4" s="52" t="s">
        <v>2084</v>
      </c>
      <c r="HF4" s="48" t="s">
        <v>2089</v>
      </c>
      <c r="HG4" s="53" t="s">
        <v>1817</v>
      </c>
      <c r="HH4" s="62" t="s">
        <v>1998</v>
      </c>
      <c r="HI4" s="60" t="s">
        <v>2262</v>
      </c>
      <c r="HJ4" s="53" t="s">
        <v>1818</v>
      </c>
      <c r="HK4" s="52" t="s">
        <v>2084</v>
      </c>
      <c r="HL4" s="48" t="s">
        <v>2089</v>
      </c>
      <c r="HM4" s="53" t="s">
        <v>1818</v>
      </c>
      <c r="HN4" s="62" t="s">
        <v>1998</v>
      </c>
      <c r="HO4" s="60" t="s">
        <v>2262</v>
      </c>
      <c r="HP4" s="53" t="s">
        <v>1819</v>
      </c>
      <c r="HQ4" s="52" t="s">
        <v>2084</v>
      </c>
      <c r="HR4" s="48" t="s">
        <v>2091</v>
      </c>
      <c r="HS4" s="53" t="s">
        <v>1819</v>
      </c>
      <c r="HT4" s="62" t="s">
        <v>1998</v>
      </c>
      <c r="HU4" s="60" t="s">
        <v>2262</v>
      </c>
      <c r="HV4" s="53" t="s">
        <v>1820</v>
      </c>
      <c r="HW4" s="52" t="s">
        <v>2084</v>
      </c>
      <c r="HX4" s="48" t="s">
        <v>2091</v>
      </c>
      <c r="HY4" s="53" t="s">
        <v>1820</v>
      </c>
      <c r="HZ4" s="62" t="s">
        <v>1998</v>
      </c>
      <c r="IA4" s="60" t="s">
        <v>2262</v>
      </c>
      <c r="IE4" s="53" t="s">
        <v>1821</v>
      </c>
      <c r="IF4" s="62" t="s">
        <v>1998</v>
      </c>
      <c r="IG4" s="60" t="s">
        <v>2262</v>
      </c>
      <c r="IH4" s="53" t="s">
        <v>1822</v>
      </c>
      <c r="II4" s="52" t="s">
        <v>2214</v>
      </c>
      <c r="IJ4" s="48" t="s">
        <v>2225</v>
      </c>
      <c r="IK4" s="53" t="s">
        <v>1822</v>
      </c>
      <c r="IL4" s="62" t="s">
        <v>1998</v>
      </c>
      <c r="IM4" s="60" t="s">
        <v>2262</v>
      </c>
      <c r="IN4" s="53" t="s">
        <v>1823</v>
      </c>
      <c r="IO4" s="52" t="s">
        <v>2214</v>
      </c>
      <c r="IP4" s="48" t="s">
        <v>2225</v>
      </c>
      <c r="IQ4" s="53" t="s">
        <v>1823</v>
      </c>
      <c r="IR4" s="62" t="s">
        <v>1998</v>
      </c>
      <c r="IS4" s="60" t="s">
        <v>2262</v>
      </c>
      <c r="IT4" s="53" t="s">
        <v>1824</v>
      </c>
      <c r="IU4" s="62" t="s">
        <v>2105</v>
      </c>
      <c r="IV4" s="48" t="s">
        <v>2120</v>
      </c>
      <c r="IW4" s="53" t="s">
        <v>1824</v>
      </c>
      <c r="IX4" s="62" t="s">
        <v>1998</v>
      </c>
      <c r="IY4" s="48" t="s">
        <v>2263</v>
      </c>
      <c r="IZ4" s="53" t="s">
        <v>1825</v>
      </c>
      <c r="JA4" s="62" t="s">
        <v>2105</v>
      </c>
      <c r="JB4" s="48" t="s">
        <v>2120</v>
      </c>
      <c r="JL4" s="53" t="s">
        <v>1827</v>
      </c>
      <c r="JM4" s="62" t="s">
        <v>1998</v>
      </c>
      <c r="JN4" s="60" t="s">
        <v>2229</v>
      </c>
      <c r="JO4" s="53" t="s">
        <v>1828</v>
      </c>
      <c r="JP4" s="62" t="s">
        <v>1998</v>
      </c>
      <c r="JQ4" s="60" t="s">
        <v>2229</v>
      </c>
      <c r="KA4" s="53" t="s">
        <v>1834</v>
      </c>
      <c r="KB4" s="62" t="s">
        <v>1998</v>
      </c>
      <c r="KC4" s="60" t="s">
        <v>2262</v>
      </c>
      <c r="KG4" s="53" t="s">
        <v>1833</v>
      </c>
      <c r="KH4" s="62" t="s">
        <v>1998</v>
      </c>
      <c r="KI4" s="60" t="s">
        <v>2262</v>
      </c>
      <c r="KO4" s="215" t="s">
        <v>1989</v>
      </c>
      <c r="LT4" s="66" t="s">
        <v>1854</v>
      </c>
      <c r="LU4" s="52" t="s">
        <v>2214</v>
      </c>
      <c r="LV4" s="48" t="s">
        <v>2218</v>
      </c>
      <c r="LZ4" s="66" t="s">
        <v>1855</v>
      </c>
      <c r="MA4" s="52" t="s">
        <v>2214</v>
      </c>
      <c r="MB4" s="48" t="s">
        <v>2218</v>
      </c>
      <c r="MF4" s="66" t="s">
        <v>1856</v>
      </c>
      <c r="MG4" s="52" t="s">
        <v>2214</v>
      </c>
      <c r="MH4" s="48" t="s">
        <v>2218</v>
      </c>
      <c r="ND4" s="66" t="s">
        <v>1860</v>
      </c>
      <c r="NE4" s="52" t="s">
        <v>2214</v>
      </c>
      <c r="NF4" s="48" t="s">
        <v>2119</v>
      </c>
      <c r="NJ4" s="66" t="s">
        <v>1861</v>
      </c>
      <c r="NK4" s="62" t="s">
        <v>2105</v>
      </c>
      <c r="NL4" s="57" t="s">
        <v>2119</v>
      </c>
      <c r="NP4" s="66" t="s">
        <v>1862</v>
      </c>
      <c r="NQ4" s="62" t="s">
        <v>2105</v>
      </c>
      <c r="NR4" s="57" t="s">
        <v>2119</v>
      </c>
      <c r="NV4" s="66" t="s">
        <v>1863</v>
      </c>
      <c r="NW4" s="62" t="s">
        <v>2105</v>
      </c>
      <c r="NX4" s="48" t="s">
        <v>2146</v>
      </c>
      <c r="OE4" s="66" t="s">
        <v>1864</v>
      </c>
      <c r="OF4" s="62" t="s">
        <v>1998</v>
      </c>
      <c r="OG4" s="48" t="s">
        <v>2265</v>
      </c>
      <c r="OK4" s="66" t="s">
        <v>1865</v>
      </c>
      <c r="OL4" s="62" t="s">
        <v>1998</v>
      </c>
      <c r="OM4" s="48" t="s">
        <v>2265</v>
      </c>
      <c r="OQ4" s="66" t="s">
        <v>1866</v>
      </c>
      <c r="OR4" s="62" t="s">
        <v>1998</v>
      </c>
      <c r="OS4" s="48" t="s">
        <v>2265</v>
      </c>
      <c r="OV4" s="6" t="s">
        <v>2343</v>
      </c>
      <c r="QA4" s="66" t="s">
        <v>1872</v>
      </c>
      <c r="QB4" s="62" t="s">
        <v>1998</v>
      </c>
      <c r="QC4" s="48" t="s">
        <v>2266</v>
      </c>
      <c r="QG4" s="66" t="s">
        <v>1873</v>
      </c>
      <c r="QH4" s="62" t="s">
        <v>1998</v>
      </c>
      <c r="QI4" s="48" t="s">
        <v>2266</v>
      </c>
      <c r="QM4" s="66" t="s">
        <v>1874</v>
      </c>
      <c r="QN4" s="62" t="s">
        <v>1998</v>
      </c>
      <c r="QO4" s="48" t="s">
        <v>2266</v>
      </c>
      <c r="QS4" s="67" t="s">
        <v>1875</v>
      </c>
      <c r="QT4" s="62" t="s">
        <v>1998</v>
      </c>
      <c r="QU4" s="48" t="s">
        <v>2266</v>
      </c>
      <c r="SF4" s="66" t="s">
        <v>1882</v>
      </c>
      <c r="SG4" s="62" t="s">
        <v>2041</v>
      </c>
      <c r="SH4" s="48" t="s">
        <v>2054</v>
      </c>
      <c r="TJ4" s="68" t="s">
        <v>1887</v>
      </c>
      <c r="TK4" s="62" t="s">
        <v>2041</v>
      </c>
      <c r="TL4" s="48" t="s">
        <v>2066</v>
      </c>
      <c r="UB4" s="68" t="s">
        <v>1814</v>
      </c>
      <c r="UC4" s="62" t="s">
        <v>2041</v>
      </c>
      <c r="UD4" s="48" t="s">
        <v>2072</v>
      </c>
      <c r="UE4" s="68" t="s">
        <v>1814</v>
      </c>
      <c r="UF4" s="62" t="s">
        <v>1998</v>
      </c>
      <c r="UG4" s="48" t="s">
        <v>2254</v>
      </c>
      <c r="UH4" s="68" t="s">
        <v>2276</v>
      </c>
      <c r="UI4" s="62" t="s">
        <v>2041</v>
      </c>
      <c r="UJ4" s="48" t="s">
        <v>2073</v>
      </c>
      <c r="UP4" s="105" t="s">
        <v>2330</v>
      </c>
      <c r="UQ4" s="106" t="s">
        <v>2192</v>
      </c>
    </row>
    <row r="5" spans="1:563" x14ac:dyDescent="0.25">
      <c r="A5" s="47" t="s">
        <v>2003</v>
      </c>
      <c r="B5" s="48" t="s">
        <v>2011</v>
      </c>
      <c r="D5" s="72" t="s">
        <v>2279</v>
      </c>
      <c r="E5" s="49" t="s">
        <v>1837</v>
      </c>
      <c r="F5" s="52" t="s">
        <v>2005</v>
      </c>
      <c r="G5" s="51" t="s">
        <v>2380</v>
      </c>
      <c r="K5" s="53" t="s">
        <v>1837</v>
      </c>
      <c r="L5" s="52" t="s">
        <v>2019</v>
      </c>
      <c r="M5" s="54" t="s">
        <v>2025</v>
      </c>
      <c r="N5" s="53" t="s">
        <v>1837</v>
      </c>
      <c r="P5" s="54" t="s">
        <v>2047</v>
      </c>
      <c r="Q5" s="53" t="s">
        <v>1838</v>
      </c>
      <c r="R5" s="52" t="s">
        <v>2005</v>
      </c>
      <c r="S5" s="48" t="s">
        <v>2012</v>
      </c>
      <c r="T5" s="53" t="s">
        <v>1838</v>
      </c>
      <c r="U5" s="52" t="s">
        <v>2152</v>
      </c>
      <c r="V5" s="54" t="s">
        <v>2157</v>
      </c>
      <c r="W5" s="53" t="s">
        <v>1838</v>
      </c>
      <c r="X5" s="52" t="s">
        <v>2019</v>
      </c>
      <c r="Y5" s="54" t="s">
        <v>2162</v>
      </c>
      <c r="AC5" s="53" t="s">
        <v>1839</v>
      </c>
      <c r="AD5" s="52" t="s">
        <v>2019</v>
      </c>
      <c r="AE5" s="59" t="s">
        <v>2037</v>
      </c>
      <c r="AI5" s="53" t="s">
        <v>1839</v>
      </c>
      <c r="AJ5" s="52" t="s">
        <v>2039</v>
      </c>
      <c r="AK5" s="59" t="s">
        <v>2210</v>
      </c>
      <c r="AQ5" s="54" t="s">
        <v>2824</v>
      </c>
      <c r="AU5" s="53" t="s">
        <v>1841</v>
      </c>
      <c r="AV5" s="52" t="s">
        <v>2019</v>
      </c>
      <c r="AW5" s="48" t="s">
        <v>2172</v>
      </c>
      <c r="BD5" s="53" t="s">
        <v>1842</v>
      </c>
      <c r="BE5" s="52" t="s">
        <v>2005</v>
      </c>
      <c r="BF5" s="48" t="s">
        <v>2012</v>
      </c>
      <c r="BJ5" s="49" t="s">
        <v>1842</v>
      </c>
      <c r="BK5" s="52" t="s">
        <v>2019</v>
      </c>
      <c r="BL5" s="48" t="s">
        <v>2184</v>
      </c>
      <c r="BS5" s="53" t="s">
        <v>1843</v>
      </c>
      <c r="BT5" s="52" t="s">
        <v>2019</v>
      </c>
      <c r="BU5" s="48" t="s">
        <v>2186</v>
      </c>
      <c r="CK5" s="53" t="s">
        <v>1844</v>
      </c>
      <c r="CL5" s="52" t="s">
        <v>2064</v>
      </c>
      <c r="CM5" s="48" t="s">
        <v>2211</v>
      </c>
      <c r="CT5" s="53" t="s">
        <v>1845</v>
      </c>
      <c r="CU5" s="52" t="s">
        <v>2005</v>
      </c>
      <c r="CV5" s="48" t="s">
        <v>2012</v>
      </c>
      <c r="DF5" s="53" t="s">
        <v>1846</v>
      </c>
      <c r="DG5" s="52" t="s">
        <v>2005</v>
      </c>
      <c r="DH5" s="48" t="s">
        <v>2012</v>
      </c>
      <c r="EA5" s="53" t="s">
        <v>1808</v>
      </c>
      <c r="EB5" s="52" t="s">
        <v>2078</v>
      </c>
      <c r="EC5" s="48" t="s">
        <v>2090</v>
      </c>
      <c r="FT5" s="53" t="s">
        <v>1850</v>
      </c>
      <c r="FU5" s="52" t="s">
        <v>2105</v>
      </c>
      <c r="FV5" s="54" t="s">
        <v>2127</v>
      </c>
      <c r="FW5" s="53" t="s">
        <v>1850</v>
      </c>
      <c r="FX5" s="52" t="s">
        <v>2039</v>
      </c>
      <c r="FY5" s="58" t="s">
        <v>2171</v>
      </c>
      <c r="FZ5" s="53" t="s">
        <v>1851</v>
      </c>
      <c r="GA5" s="52" t="s">
        <v>2093</v>
      </c>
      <c r="GB5" s="54" t="s">
        <v>2099</v>
      </c>
      <c r="GC5" s="53" t="s">
        <v>1851</v>
      </c>
      <c r="GD5" s="52" t="s">
        <v>2064</v>
      </c>
      <c r="GE5" s="48" t="s">
        <v>2187</v>
      </c>
      <c r="GL5" s="53" t="s">
        <v>1836</v>
      </c>
      <c r="GM5" s="52" t="s">
        <v>2064</v>
      </c>
      <c r="GN5" s="48" t="s">
        <v>2197</v>
      </c>
      <c r="HD5" s="53" t="s">
        <v>1817</v>
      </c>
      <c r="HE5" s="52" t="s">
        <v>2084</v>
      </c>
      <c r="HF5" s="48" t="s">
        <v>2091</v>
      </c>
      <c r="HJ5" s="53" t="s">
        <v>1818</v>
      </c>
      <c r="HK5" s="52" t="s">
        <v>2084</v>
      </c>
      <c r="HL5" s="48" t="s">
        <v>2091</v>
      </c>
      <c r="IH5" s="53" t="s">
        <v>1822</v>
      </c>
      <c r="II5" s="52" t="s">
        <v>2214</v>
      </c>
      <c r="IJ5" s="48" t="s">
        <v>2230</v>
      </c>
      <c r="IN5" s="53" t="s">
        <v>1823</v>
      </c>
      <c r="IO5" s="52" t="s">
        <v>2214</v>
      </c>
      <c r="IP5" s="48" t="s">
        <v>2230</v>
      </c>
      <c r="IT5" s="53" t="s">
        <v>1824</v>
      </c>
      <c r="IU5" s="62" t="s">
        <v>2105</v>
      </c>
      <c r="IV5" s="48" t="s">
        <v>2121</v>
      </c>
      <c r="IZ5" s="53" t="s">
        <v>1825</v>
      </c>
      <c r="JA5" s="62" t="s">
        <v>2105</v>
      </c>
      <c r="JB5" s="48" t="s">
        <v>2125</v>
      </c>
      <c r="JL5" s="53" t="s">
        <v>1827</v>
      </c>
      <c r="JM5" s="62" t="s">
        <v>1998</v>
      </c>
      <c r="JN5" s="60" t="s">
        <v>2267</v>
      </c>
      <c r="JO5" s="53" t="s">
        <v>1828</v>
      </c>
      <c r="JP5" s="62" t="s">
        <v>1998</v>
      </c>
      <c r="JQ5" s="60" t="s">
        <v>2267</v>
      </c>
      <c r="KA5" s="53" t="s">
        <v>1834</v>
      </c>
      <c r="KB5" s="62" t="s">
        <v>1998</v>
      </c>
      <c r="KC5" s="60" t="s">
        <v>2267</v>
      </c>
      <c r="KG5" s="53" t="s">
        <v>1833</v>
      </c>
      <c r="KH5" s="62" t="s">
        <v>1998</v>
      </c>
      <c r="KI5" s="60" t="s">
        <v>2267</v>
      </c>
      <c r="KO5" s="215" t="s">
        <v>2590</v>
      </c>
      <c r="LT5" s="66" t="s">
        <v>1854</v>
      </c>
      <c r="LU5" s="52" t="s">
        <v>2214</v>
      </c>
      <c r="LV5" s="48" t="s">
        <v>2219</v>
      </c>
      <c r="LZ5" s="66" t="s">
        <v>1855</v>
      </c>
      <c r="MA5" s="52" t="s">
        <v>2214</v>
      </c>
      <c r="MB5" s="48" t="s">
        <v>2219</v>
      </c>
      <c r="MF5" s="66" t="s">
        <v>1856</v>
      </c>
      <c r="MG5" s="52" t="s">
        <v>2214</v>
      </c>
      <c r="MH5" s="48" t="s">
        <v>2219</v>
      </c>
      <c r="ND5" s="66" t="s">
        <v>1860</v>
      </c>
      <c r="NE5" s="52" t="s">
        <v>2214</v>
      </c>
      <c r="NF5" s="48" t="s">
        <v>2222</v>
      </c>
      <c r="NJ5" s="66" t="s">
        <v>1861</v>
      </c>
      <c r="NK5" s="62" t="s">
        <v>2105</v>
      </c>
      <c r="NL5" s="57" t="s">
        <v>2133</v>
      </c>
      <c r="NP5" s="66" t="s">
        <v>1862</v>
      </c>
      <c r="NQ5" s="62" t="s">
        <v>2105</v>
      </c>
      <c r="NR5" s="48" t="s">
        <v>2129</v>
      </c>
      <c r="OV5" s="6" t="s">
        <v>2344</v>
      </c>
      <c r="TJ5" s="68" t="s">
        <v>1887</v>
      </c>
      <c r="TK5" s="62" t="s">
        <v>2041</v>
      </c>
      <c r="TL5" s="48"/>
      <c r="UH5" s="69" t="s">
        <v>2276</v>
      </c>
      <c r="UI5" s="62" t="s">
        <v>2041</v>
      </c>
      <c r="UJ5" s="48" t="s">
        <v>2075</v>
      </c>
      <c r="UP5" s="105" t="s">
        <v>2331</v>
      </c>
    </row>
    <row r="6" spans="1:563" x14ac:dyDescent="0.25">
      <c r="A6" s="47" t="s">
        <v>2005</v>
      </c>
      <c r="B6" s="48" t="s">
        <v>2006</v>
      </c>
      <c r="E6" s="49" t="s">
        <v>1837</v>
      </c>
      <c r="F6" s="52" t="s">
        <v>2005</v>
      </c>
      <c r="G6" s="51" t="s">
        <v>2381</v>
      </c>
      <c r="K6" s="53" t="s">
        <v>1837</v>
      </c>
      <c r="L6" s="52" t="s">
        <v>2019</v>
      </c>
      <c r="M6" s="54" t="s">
        <v>2027</v>
      </c>
      <c r="N6" s="53" t="s">
        <v>1837</v>
      </c>
      <c r="P6" s="54" t="s">
        <v>2049</v>
      </c>
      <c r="Q6" s="53" t="s">
        <v>1838</v>
      </c>
      <c r="R6" s="52" t="s">
        <v>2005</v>
      </c>
      <c r="S6" s="48" t="s">
        <v>2013</v>
      </c>
      <c r="T6" s="53" t="s">
        <v>1838</v>
      </c>
      <c r="U6" s="52" t="s">
        <v>2152</v>
      </c>
      <c r="V6" s="54" t="s">
        <v>2158</v>
      </c>
      <c r="BD6" s="53" t="s">
        <v>1842</v>
      </c>
      <c r="BE6" s="52" t="s">
        <v>2005</v>
      </c>
      <c r="BF6" s="48" t="s">
        <v>2013</v>
      </c>
      <c r="CK6" s="53" t="s">
        <v>1844</v>
      </c>
      <c r="CL6" s="52" t="s">
        <v>2064</v>
      </c>
      <c r="CM6" s="48" t="s">
        <v>2065</v>
      </c>
      <c r="CT6" s="53" t="s">
        <v>1845</v>
      </c>
      <c r="CU6" s="52" t="s">
        <v>2005</v>
      </c>
      <c r="CV6" s="48" t="s">
        <v>2013</v>
      </c>
      <c r="DF6" s="53" t="s">
        <v>1846</v>
      </c>
      <c r="DG6" s="52" t="s">
        <v>2005</v>
      </c>
      <c r="DH6" s="48" t="s">
        <v>2013</v>
      </c>
      <c r="EA6" s="53" t="s">
        <v>1808</v>
      </c>
      <c r="EB6" s="52" t="s">
        <v>2078</v>
      </c>
      <c r="EC6" s="246" t="s">
        <v>2851</v>
      </c>
      <c r="FT6" s="53" t="s">
        <v>1850</v>
      </c>
      <c r="FU6" s="52" t="s">
        <v>2105</v>
      </c>
      <c r="FV6" s="54" t="s">
        <v>2135</v>
      </c>
      <c r="FZ6" s="53" t="s">
        <v>1851</v>
      </c>
      <c r="GA6" s="52" t="s">
        <v>2093</v>
      </c>
      <c r="GB6" s="54" t="s">
        <v>2100</v>
      </c>
      <c r="GL6" s="53" t="s">
        <v>1836</v>
      </c>
      <c r="GM6" s="52" t="s">
        <v>2064</v>
      </c>
      <c r="GN6" s="48" t="s">
        <v>2198</v>
      </c>
      <c r="IH6" s="53" t="s">
        <v>1822</v>
      </c>
      <c r="II6" s="52" t="s">
        <v>2214</v>
      </c>
      <c r="IJ6" s="48" t="s">
        <v>2233</v>
      </c>
      <c r="IN6" s="53" t="s">
        <v>1823</v>
      </c>
      <c r="IO6" s="52" t="s">
        <v>2214</v>
      </c>
      <c r="IP6" s="48" t="s">
        <v>2233</v>
      </c>
      <c r="IT6" s="53" t="s">
        <v>1824</v>
      </c>
      <c r="IU6" s="62" t="s">
        <v>2105</v>
      </c>
      <c r="IV6" s="48" t="s">
        <v>2122</v>
      </c>
      <c r="KO6" s="215" t="s">
        <v>2224</v>
      </c>
      <c r="ND6" s="66" t="s">
        <v>1860</v>
      </c>
      <c r="NE6" s="52" t="s">
        <v>2214</v>
      </c>
      <c r="NF6" s="48" t="s">
        <v>2133</v>
      </c>
      <c r="NJ6" s="66" t="s">
        <v>1861</v>
      </c>
      <c r="NK6" s="62" t="s">
        <v>2105</v>
      </c>
      <c r="NL6" s="57" t="s">
        <v>2139</v>
      </c>
      <c r="NP6" s="66" t="s">
        <v>1862</v>
      </c>
      <c r="NQ6" s="62" t="s">
        <v>2105</v>
      </c>
      <c r="NR6" s="48" t="s">
        <v>2131</v>
      </c>
      <c r="PZ6" s="6" t="s">
        <v>2350</v>
      </c>
      <c r="UH6" s="69" t="s">
        <v>2276</v>
      </c>
      <c r="UI6" s="62" t="s">
        <v>2041</v>
      </c>
      <c r="UJ6" s="48" t="s">
        <v>2080</v>
      </c>
      <c r="UP6" s="105" t="s">
        <v>2332</v>
      </c>
    </row>
    <row r="7" spans="1:563" x14ac:dyDescent="0.25">
      <c r="A7" s="47" t="s">
        <v>2005</v>
      </c>
      <c r="B7" s="48" t="s">
        <v>2008</v>
      </c>
      <c r="E7" s="49" t="s">
        <v>1837</v>
      </c>
      <c r="F7" s="52" t="s">
        <v>2005</v>
      </c>
      <c r="G7" s="51" t="s">
        <v>2387</v>
      </c>
      <c r="K7" s="53" t="s">
        <v>1837</v>
      </c>
      <c r="L7" s="52" t="s">
        <v>2019</v>
      </c>
      <c r="M7" s="54" t="s">
        <v>2029</v>
      </c>
      <c r="N7" s="53" t="s">
        <v>1837</v>
      </c>
      <c r="P7" s="54" t="s">
        <v>2051</v>
      </c>
      <c r="Q7" s="53" t="s">
        <v>1838</v>
      </c>
      <c r="R7" s="52" t="s">
        <v>2005</v>
      </c>
      <c r="S7" s="48" t="s">
        <v>2014</v>
      </c>
      <c r="BD7" s="53" t="s">
        <v>1842</v>
      </c>
      <c r="BE7" s="52" t="s">
        <v>2005</v>
      </c>
      <c r="BF7" s="48" t="s">
        <v>2014</v>
      </c>
      <c r="CK7" s="53" t="s">
        <v>1844</v>
      </c>
      <c r="CL7" s="52" t="s">
        <v>2064</v>
      </c>
      <c r="CM7" s="48" t="s">
        <v>2067</v>
      </c>
      <c r="CT7" s="53" t="s">
        <v>1845</v>
      </c>
      <c r="CU7" s="52" t="s">
        <v>2005</v>
      </c>
      <c r="CV7" s="48" t="s">
        <v>2014</v>
      </c>
      <c r="DF7" s="53" t="s">
        <v>1846</v>
      </c>
      <c r="DG7" s="52" t="s">
        <v>2005</v>
      </c>
      <c r="DH7" s="48" t="s">
        <v>2014</v>
      </c>
      <c r="EA7" s="53" t="s">
        <v>1808</v>
      </c>
      <c r="EB7" s="52" t="s">
        <v>2078</v>
      </c>
      <c r="EC7" s="48" t="s">
        <v>2850</v>
      </c>
      <c r="FT7" s="53" t="s">
        <v>1850</v>
      </c>
      <c r="FU7" s="52" t="s">
        <v>2105</v>
      </c>
      <c r="FV7" s="54" t="s">
        <v>2151</v>
      </c>
      <c r="FZ7" s="53" t="s">
        <v>1851</v>
      </c>
      <c r="GA7" s="52" t="s">
        <v>2093</v>
      </c>
      <c r="GB7" s="54" t="s">
        <v>2101</v>
      </c>
      <c r="GL7" s="53" t="s">
        <v>1836</v>
      </c>
      <c r="GM7" s="52" t="s">
        <v>2064</v>
      </c>
      <c r="GN7" s="48" t="s">
        <v>2199</v>
      </c>
      <c r="IH7" s="53" t="s">
        <v>1822</v>
      </c>
      <c r="II7" s="52" t="s">
        <v>2214</v>
      </c>
      <c r="IJ7" s="48" t="s">
        <v>2234</v>
      </c>
      <c r="IN7" s="53" t="s">
        <v>1823</v>
      </c>
      <c r="IO7" s="52" t="s">
        <v>2214</v>
      </c>
      <c r="IP7" s="48" t="s">
        <v>2234</v>
      </c>
      <c r="IT7" s="53" t="s">
        <v>1824</v>
      </c>
      <c r="IU7" s="62" t="s">
        <v>2105</v>
      </c>
      <c r="IV7" s="48" t="s">
        <v>2123</v>
      </c>
      <c r="KO7" s="215" t="s">
        <v>2253</v>
      </c>
      <c r="ND7" s="66" t="s">
        <v>1860</v>
      </c>
      <c r="NE7" s="52" t="s">
        <v>2214</v>
      </c>
      <c r="NF7" s="48" t="s">
        <v>2139</v>
      </c>
      <c r="NJ7" s="66" t="s">
        <v>1861</v>
      </c>
      <c r="NK7" s="62" t="s">
        <v>2105</v>
      </c>
      <c r="NL7" s="57" t="s">
        <v>2147</v>
      </c>
      <c r="NP7" s="66" t="s">
        <v>1862</v>
      </c>
      <c r="NQ7" s="62" t="s">
        <v>2105</v>
      </c>
      <c r="NR7" s="57" t="s">
        <v>2143</v>
      </c>
      <c r="PZ7" s="6" t="s">
        <v>2351</v>
      </c>
      <c r="UH7" s="69" t="s">
        <v>2276</v>
      </c>
      <c r="UI7" s="62" t="s">
        <v>2041</v>
      </c>
      <c r="UJ7" s="48" t="s">
        <v>2082</v>
      </c>
      <c r="UP7" s="107" t="s">
        <v>2333</v>
      </c>
    </row>
    <row r="8" spans="1:563" x14ac:dyDescent="0.25">
      <c r="A8" s="47" t="s">
        <v>2005</v>
      </c>
      <c r="B8" s="48" t="s">
        <v>2010</v>
      </c>
      <c r="G8" s="51" t="s">
        <v>2382</v>
      </c>
      <c r="K8" s="53" t="s">
        <v>1837</v>
      </c>
      <c r="L8" s="52" t="s">
        <v>2019</v>
      </c>
      <c r="M8" s="54" t="s">
        <v>2031</v>
      </c>
      <c r="N8" s="53" t="s">
        <v>1837</v>
      </c>
      <c r="P8" s="54" t="s">
        <v>2053</v>
      </c>
      <c r="EA8" s="53" t="s">
        <v>1808</v>
      </c>
      <c r="EB8" s="52" t="s">
        <v>2078</v>
      </c>
      <c r="EC8" s="48" t="s">
        <v>2086</v>
      </c>
      <c r="FT8" s="53" t="s">
        <v>1850</v>
      </c>
      <c r="FU8" s="52" t="s">
        <v>2105</v>
      </c>
      <c r="FV8" s="54" t="s">
        <v>2154</v>
      </c>
      <c r="FZ8" s="53" t="s">
        <v>1851</v>
      </c>
      <c r="GA8" s="52" t="s">
        <v>2093</v>
      </c>
      <c r="GB8" s="54" t="s">
        <v>2103</v>
      </c>
      <c r="GL8" s="53" t="s">
        <v>1836</v>
      </c>
      <c r="GM8" s="52" t="s">
        <v>2064</v>
      </c>
      <c r="GN8" s="48" t="s">
        <v>2200</v>
      </c>
      <c r="IT8" s="53" t="s">
        <v>1824</v>
      </c>
      <c r="IU8" s="62" t="s">
        <v>2105</v>
      </c>
      <c r="IV8" s="48" t="s">
        <v>2125</v>
      </c>
      <c r="KO8" s="6" t="s">
        <v>2262</v>
      </c>
      <c r="ND8" s="66" t="s">
        <v>1860</v>
      </c>
      <c r="NE8" s="52" t="s">
        <v>2214</v>
      </c>
      <c r="NF8" s="48" t="s">
        <v>2228</v>
      </c>
      <c r="NJ8" s="66" t="s">
        <v>1861</v>
      </c>
      <c r="NK8" s="62" t="s">
        <v>2105</v>
      </c>
      <c r="NL8" s="57" t="s">
        <v>2149</v>
      </c>
      <c r="UP8" s="105" t="s">
        <v>2334</v>
      </c>
    </row>
    <row r="9" spans="1:563" x14ac:dyDescent="0.25">
      <c r="A9" s="47" t="s">
        <v>2005</v>
      </c>
      <c r="B9" s="48" t="s">
        <v>2012</v>
      </c>
      <c r="G9" s="51" t="s">
        <v>2383</v>
      </c>
      <c r="K9" s="53" t="s">
        <v>1837</v>
      </c>
      <c r="L9" s="52" t="s">
        <v>2019</v>
      </c>
      <c r="M9" s="54" t="s">
        <v>2033</v>
      </c>
      <c r="EA9" s="53" t="s">
        <v>1808</v>
      </c>
      <c r="EB9" s="52" t="s">
        <v>2078</v>
      </c>
      <c r="EC9" s="48" t="s">
        <v>2083</v>
      </c>
      <c r="FT9" s="53" t="s">
        <v>1850</v>
      </c>
      <c r="FU9" s="52" t="s">
        <v>2105</v>
      </c>
      <c r="FV9" s="54" t="s">
        <v>2106</v>
      </c>
      <c r="GL9" s="53" t="s">
        <v>1836</v>
      </c>
      <c r="GM9" s="52" t="s">
        <v>2064</v>
      </c>
      <c r="GN9" s="48" t="s">
        <v>2201</v>
      </c>
      <c r="IT9" s="53" t="s">
        <v>1824</v>
      </c>
      <c r="IU9" s="62" t="s">
        <v>2105</v>
      </c>
      <c r="IV9" s="48" t="s">
        <v>2126</v>
      </c>
      <c r="KO9" s="6" t="s">
        <v>2267</v>
      </c>
      <c r="ND9" s="66" t="s">
        <v>1860</v>
      </c>
      <c r="NE9" s="52" t="s">
        <v>2214</v>
      </c>
      <c r="NF9" s="48" t="s">
        <v>2147</v>
      </c>
      <c r="NJ9" s="66" t="s">
        <v>1861</v>
      </c>
      <c r="NK9" s="62" t="s">
        <v>2105</v>
      </c>
      <c r="NL9" s="57" t="s">
        <v>2150</v>
      </c>
      <c r="UP9" s="105" t="s">
        <v>2335</v>
      </c>
    </row>
    <row r="10" spans="1:563" x14ac:dyDescent="0.25">
      <c r="A10" s="47" t="s">
        <v>2005</v>
      </c>
      <c r="B10" s="48" t="s">
        <v>2013</v>
      </c>
      <c r="G10" s="51" t="s">
        <v>2388</v>
      </c>
      <c r="K10" s="53" t="s">
        <v>1837</v>
      </c>
      <c r="L10" s="52" t="s">
        <v>2019</v>
      </c>
      <c r="M10" s="54" t="s">
        <v>2035</v>
      </c>
      <c r="KO10" s="48" t="s">
        <v>2233</v>
      </c>
      <c r="ND10" s="66" t="s">
        <v>1860</v>
      </c>
      <c r="NE10" s="52" t="s">
        <v>2214</v>
      </c>
      <c r="NF10" s="48" t="s">
        <v>2232</v>
      </c>
      <c r="NJ10" s="66" t="s">
        <v>1861</v>
      </c>
      <c r="NK10" s="62" t="s">
        <v>2105</v>
      </c>
      <c r="NL10" s="57" t="s">
        <v>2151</v>
      </c>
      <c r="UP10" s="105" t="s">
        <v>2336</v>
      </c>
    </row>
    <row r="11" spans="1:563" x14ac:dyDescent="0.25">
      <c r="A11" s="47" t="s">
        <v>2005</v>
      </c>
      <c r="B11" s="48" t="s">
        <v>2014</v>
      </c>
      <c r="G11" s="51" t="s">
        <v>2384</v>
      </c>
      <c r="M11" s="54" t="s">
        <v>2037</v>
      </c>
      <c r="KO11" s="48" t="s">
        <v>2234</v>
      </c>
      <c r="ND11" s="66" t="s">
        <v>1860</v>
      </c>
      <c r="NE11" s="52" t="s">
        <v>2214</v>
      </c>
      <c r="NF11" s="48" t="s">
        <v>2150</v>
      </c>
      <c r="UP11" s="105" t="s">
        <v>2337</v>
      </c>
    </row>
    <row r="12" spans="1:563" x14ac:dyDescent="0.25">
      <c r="A12" s="47" t="s">
        <v>2021</v>
      </c>
      <c r="B12" s="54" t="s">
        <v>2022</v>
      </c>
      <c r="G12" s="51" t="s">
        <v>2385</v>
      </c>
      <c r="KO12" s="56" t="s">
        <v>2589</v>
      </c>
      <c r="MM12" s="106"/>
      <c r="ND12" s="66" t="s">
        <v>1860</v>
      </c>
      <c r="NE12" s="52" t="s">
        <v>2214</v>
      </c>
      <c r="NF12" s="48" t="s">
        <v>2151</v>
      </c>
    </row>
    <row r="13" spans="1:563" x14ac:dyDescent="0.25">
      <c r="A13" s="47" t="s">
        <v>2021</v>
      </c>
      <c r="B13" s="54" t="s">
        <v>2024</v>
      </c>
      <c r="G13" s="51" t="s">
        <v>2389</v>
      </c>
      <c r="KO13" s="56"/>
      <c r="MM13" s="106"/>
      <c r="ND13" s="66" t="s">
        <v>1860</v>
      </c>
      <c r="NE13" s="52" t="s">
        <v>2214</v>
      </c>
      <c r="NF13" s="48" t="s">
        <v>2236</v>
      </c>
    </row>
    <row r="14" spans="1:563" x14ac:dyDescent="0.25">
      <c r="A14" s="47" t="s">
        <v>2021</v>
      </c>
      <c r="B14" s="54" t="s">
        <v>2026</v>
      </c>
      <c r="G14" s="48" t="s">
        <v>2013</v>
      </c>
      <c r="MM14" s="106"/>
    </row>
    <row r="15" spans="1:563" x14ac:dyDescent="0.25">
      <c r="A15" s="47" t="s">
        <v>2021</v>
      </c>
      <c r="B15" s="48" t="s">
        <v>2028</v>
      </c>
      <c r="G15" s="48" t="s">
        <v>2014</v>
      </c>
      <c r="MM15" s="106"/>
    </row>
    <row r="16" spans="1:563" x14ac:dyDescent="0.25">
      <c r="A16" s="47" t="s">
        <v>2021</v>
      </c>
      <c r="B16" s="48" t="s">
        <v>2030</v>
      </c>
      <c r="MM16" s="106"/>
    </row>
    <row r="17" spans="1:351" x14ac:dyDescent="0.25">
      <c r="A17" s="47" t="s">
        <v>2021</v>
      </c>
      <c r="B17" s="48" t="s">
        <v>2032</v>
      </c>
      <c r="MM17" s="106"/>
    </row>
    <row r="18" spans="1:351" x14ac:dyDescent="0.25">
      <c r="A18" s="47" t="s">
        <v>2021</v>
      </c>
      <c r="B18" s="48" t="s">
        <v>2034</v>
      </c>
      <c r="MM18" s="106"/>
    </row>
    <row r="19" spans="1:351" x14ac:dyDescent="0.25">
      <c r="A19" s="47" t="s">
        <v>2021</v>
      </c>
      <c r="B19" s="48" t="s">
        <v>2036</v>
      </c>
    </row>
    <row r="20" spans="1:351" x14ac:dyDescent="0.25">
      <c r="A20" s="47" t="s">
        <v>2021</v>
      </c>
      <c r="B20" s="48" t="s">
        <v>2038</v>
      </c>
    </row>
    <row r="21" spans="1:351" x14ac:dyDescent="0.25">
      <c r="A21" s="55" t="s">
        <v>2041</v>
      </c>
      <c r="B21" s="48" t="s">
        <v>2042</v>
      </c>
    </row>
    <row r="22" spans="1:351" x14ac:dyDescent="0.25">
      <c r="A22" s="55" t="s">
        <v>2041</v>
      </c>
      <c r="B22" s="56" t="s">
        <v>2044</v>
      </c>
    </row>
    <row r="23" spans="1:351" x14ac:dyDescent="0.25">
      <c r="A23" s="55" t="s">
        <v>2041</v>
      </c>
      <c r="B23" s="48" t="s">
        <v>2046</v>
      </c>
    </row>
    <row r="24" spans="1:351" x14ac:dyDescent="0.25">
      <c r="A24" s="55" t="s">
        <v>2041</v>
      </c>
      <c r="B24" s="56" t="s">
        <v>2048</v>
      </c>
    </row>
    <row r="25" spans="1:351" x14ac:dyDescent="0.25">
      <c r="A25" s="55" t="s">
        <v>2041</v>
      </c>
      <c r="B25" s="48" t="s">
        <v>2050</v>
      </c>
    </row>
    <row r="26" spans="1:351" x14ac:dyDescent="0.25">
      <c r="A26" s="55" t="s">
        <v>2041</v>
      </c>
      <c r="B26" s="48" t="s">
        <v>2052</v>
      </c>
    </row>
    <row r="27" spans="1:351" x14ac:dyDescent="0.25">
      <c r="A27" s="55" t="s">
        <v>2041</v>
      </c>
      <c r="B27" s="48" t="s">
        <v>2054</v>
      </c>
    </row>
    <row r="28" spans="1:351" x14ac:dyDescent="0.25">
      <c r="A28" s="55" t="s">
        <v>2041</v>
      </c>
      <c r="B28" s="56" t="s">
        <v>2055</v>
      </c>
    </row>
    <row r="29" spans="1:351" x14ac:dyDescent="0.25">
      <c r="A29" s="55" t="s">
        <v>2041</v>
      </c>
      <c r="B29" s="48" t="s">
        <v>2056</v>
      </c>
    </row>
    <row r="30" spans="1:351" x14ac:dyDescent="0.25">
      <c r="A30" s="55" t="s">
        <v>2041</v>
      </c>
      <c r="B30" s="56" t="s">
        <v>2057</v>
      </c>
    </row>
    <row r="31" spans="1:351" x14ac:dyDescent="0.25">
      <c r="A31" s="55" t="s">
        <v>2041</v>
      </c>
      <c r="B31" s="48" t="s">
        <v>2058</v>
      </c>
    </row>
    <row r="32" spans="1:351" x14ac:dyDescent="0.25">
      <c r="A32" s="55" t="s">
        <v>2041</v>
      </c>
      <c r="B32" s="56" t="s">
        <v>2059</v>
      </c>
    </row>
    <row r="33" spans="1:2" x14ac:dyDescent="0.25">
      <c r="A33" s="55" t="s">
        <v>2041</v>
      </c>
      <c r="B33" s="56" t="s">
        <v>2060</v>
      </c>
    </row>
    <row r="34" spans="1:2" x14ac:dyDescent="0.25">
      <c r="A34" s="55" t="s">
        <v>2041</v>
      </c>
      <c r="B34" s="48" t="s">
        <v>2061</v>
      </c>
    </row>
    <row r="35" spans="1:2" x14ac:dyDescent="0.25">
      <c r="A35" s="55" t="s">
        <v>2041</v>
      </c>
      <c r="B35" s="48" t="s">
        <v>2062</v>
      </c>
    </row>
    <row r="36" spans="1:2" x14ac:dyDescent="0.25">
      <c r="A36" s="55" t="s">
        <v>2041</v>
      </c>
      <c r="B36" s="48" t="s">
        <v>2063</v>
      </c>
    </row>
    <row r="37" spans="1:2" x14ac:dyDescent="0.25">
      <c r="A37" s="55" t="s">
        <v>2041</v>
      </c>
      <c r="B37" s="48" t="s">
        <v>2066</v>
      </c>
    </row>
    <row r="38" spans="1:2" x14ac:dyDescent="0.25">
      <c r="A38" s="55" t="s">
        <v>2041</v>
      </c>
      <c r="B38" s="48" t="s">
        <v>2068</v>
      </c>
    </row>
    <row r="39" spans="1:2" x14ac:dyDescent="0.25">
      <c r="A39" s="55" t="s">
        <v>2041</v>
      </c>
      <c r="B39" s="48" t="s">
        <v>2070</v>
      </c>
    </row>
    <row r="40" spans="1:2" x14ac:dyDescent="0.25">
      <c r="A40" s="55" t="s">
        <v>2041</v>
      </c>
      <c r="B40" s="48" t="s">
        <v>2072</v>
      </c>
    </row>
    <row r="41" spans="1:2" x14ac:dyDescent="0.25">
      <c r="A41" s="55" t="s">
        <v>2041</v>
      </c>
      <c r="B41" s="48" t="s">
        <v>2073</v>
      </c>
    </row>
    <row r="42" spans="1:2" x14ac:dyDescent="0.25">
      <c r="A42" s="55" t="s">
        <v>2041</v>
      </c>
      <c r="B42" s="48" t="s">
        <v>2075</v>
      </c>
    </row>
    <row r="43" spans="1:2" x14ac:dyDescent="0.25">
      <c r="A43" s="55" t="s">
        <v>2041</v>
      </c>
      <c r="B43" s="48" t="s">
        <v>2077</v>
      </c>
    </row>
    <row r="44" spans="1:2" x14ac:dyDescent="0.25">
      <c r="A44" s="55" t="s">
        <v>2041</v>
      </c>
      <c r="B44" s="48" t="s">
        <v>2080</v>
      </c>
    </row>
    <row r="45" spans="1:2" x14ac:dyDescent="0.25">
      <c r="A45" s="55" t="s">
        <v>2041</v>
      </c>
      <c r="B45" s="48" t="s">
        <v>2082</v>
      </c>
    </row>
    <row r="46" spans="1:2" x14ac:dyDescent="0.25">
      <c r="A46" s="47" t="s">
        <v>2084</v>
      </c>
      <c r="B46" s="48" t="s">
        <v>2085</v>
      </c>
    </row>
    <row r="47" spans="1:2" x14ac:dyDescent="0.25">
      <c r="A47" s="47" t="s">
        <v>2084</v>
      </c>
      <c r="B47" s="48" t="s">
        <v>2087</v>
      </c>
    </row>
    <row r="48" spans="1:2" x14ac:dyDescent="0.25">
      <c r="A48" s="47" t="s">
        <v>2084</v>
      </c>
      <c r="B48" s="48" t="s">
        <v>2089</v>
      </c>
    </row>
    <row r="49" spans="1:2" x14ac:dyDescent="0.25">
      <c r="A49" s="47" t="s">
        <v>2084</v>
      </c>
      <c r="B49" s="48" t="s">
        <v>2091</v>
      </c>
    </row>
    <row r="50" spans="1:2" x14ac:dyDescent="0.25">
      <c r="A50" s="47" t="s">
        <v>2093</v>
      </c>
      <c r="B50" s="54" t="s">
        <v>2094</v>
      </c>
    </row>
    <row r="51" spans="1:2" x14ac:dyDescent="0.25">
      <c r="A51" s="47" t="s">
        <v>2093</v>
      </c>
      <c r="B51" s="54" t="s">
        <v>2096</v>
      </c>
    </row>
    <row r="52" spans="1:2" x14ac:dyDescent="0.25">
      <c r="A52" s="47" t="s">
        <v>2093</v>
      </c>
      <c r="B52" s="54" t="s">
        <v>2097</v>
      </c>
    </row>
    <row r="53" spans="1:2" x14ac:dyDescent="0.25">
      <c r="A53" s="47" t="s">
        <v>2093</v>
      </c>
      <c r="B53" s="54" t="s">
        <v>2099</v>
      </c>
    </row>
    <row r="54" spans="1:2" x14ac:dyDescent="0.25">
      <c r="A54" s="47" t="s">
        <v>2093</v>
      </c>
      <c r="B54" s="54" t="s">
        <v>2100</v>
      </c>
    </row>
    <row r="55" spans="1:2" x14ac:dyDescent="0.25">
      <c r="A55" s="47" t="s">
        <v>2093</v>
      </c>
      <c r="B55" s="54" t="s">
        <v>2101</v>
      </c>
    </row>
    <row r="56" spans="1:2" x14ac:dyDescent="0.25">
      <c r="A56" s="47" t="s">
        <v>2093</v>
      </c>
      <c r="B56" s="54" t="s">
        <v>2103</v>
      </c>
    </row>
    <row r="57" spans="1:2" x14ac:dyDescent="0.25">
      <c r="A57" s="47" t="s">
        <v>2105</v>
      </c>
      <c r="B57" s="54" t="s">
        <v>2106</v>
      </c>
    </row>
    <row r="58" spans="1:2" x14ac:dyDescent="0.25">
      <c r="A58" s="47" t="s">
        <v>2105</v>
      </c>
      <c r="B58" s="54" t="s">
        <v>2107</v>
      </c>
    </row>
    <row r="59" spans="1:2" x14ac:dyDescent="0.25">
      <c r="A59" s="47" t="s">
        <v>2105</v>
      </c>
      <c r="B59" s="54" t="s">
        <v>2108</v>
      </c>
    </row>
    <row r="60" spans="1:2" x14ac:dyDescent="0.25">
      <c r="A60" s="55" t="s">
        <v>2105</v>
      </c>
      <c r="B60" s="48" t="s">
        <v>2109</v>
      </c>
    </row>
    <row r="61" spans="1:2" x14ac:dyDescent="0.25">
      <c r="A61" s="55" t="s">
        <v>2105</v>
      </c>
      <c r="B61" s="48" t="s">
        <v>2111</v>
      </c>
    </row>
    <row r="62" spans="1:2" x14ac:dyDescent="0.25">
      <c r="A62" s="55" t="s">
        <v>2105</v>
      </c>
      <c r="B62" s="57" t="s">
        <v>2113</v>
      </c>
    </row>
    <row r="63" spans="1:2" x14ac:dyDescent="0.25">
      <c r="A63" s="55" t="s">
        <v>2105</v>
      </c>
      <c r="B63" s="57" t="s">
        <v>2114</v>
      </c>
    </row>
    <row r="64" spans="1:2" x14ac:dyDescent="0.25">
      <c r="A64" s="55" t="s">
        <v>2105</v>
      </c>
      <c r="B64" s="56" t="s">
        <v>2115</v>
      </c>
    </row>
    <row r="65" spans="1:2" x14ac:dyDescent="0.25">
      <c r="A65" s="55" t="s">
        <v>2105</v>
      </c>
      <c r="B65" s="57" t="s">
        <v>2116</v>
      </c>
    </row>
    <row r="66" spans="1:2" x14ac:dyDescent="0.25">
      <c r="A66" s="47" t="s">
        <v>2105</v>
      </c>
      <c r="B66" s="54" t="s">
        <v>2117</v>
      </c>
    </row>
    <row r="67" spans="1:2" x14ac:dyDescent="0.25">
      <c r="A67" s="55" t="s">
        <v>2105</v>
      </c>
      <c r="B67" s="48" t="s">
        <v>2118</v>
      </c>
    </row>
    <row r="68" spans="1:2" x14ac:dyDescent="0.25">
      <c r="A68" s="55" t="s">
        <v>2105</v>
      </c>
      <c r="B68" s="57" t="s">
        <v>2119</v>
      </c>
    </row>
    <row r="69" spans="1:2" x14ac:dyDescent="0.25">
      <c r="A69" s="55" t="s">
        <v>2105</v>
      </c>
      <c r="B69" s="48" t="s">
        <v>2120</v>
      </c>
    </row>
    <row r="70" spans="1:2" x14ac:dyDescent="0.25">
      <c r="A70" s="55" t="s">
        <v>2105</v>
      </c>
      <c r="B70" s="48" t="s">
        <v>2121</v>
      </c>
    </row>
    <row r="71" spans="1:2" x14ac:dyDescent="0.25">
      <c r="A71" s="55" t="s">
        <v>2105</v>
      </c>
      <c r="B71" s="48" t="s">
        <v>2122</v>
      </c>
    </row>
    <row r="72" spans="1:2" x14ac:dyDescent="0.25">
      <c r="A72" s="55" t="s">
        <v>2105</v>
      </c>
      <c r="B72" s="48" t="s">
        <v>2123</v>
      </c>
    </row>
    <row r="73" spans="1:2" x14ac:dyDescent="0.25">
      <c r="A73" s="55" t="s">
        <v>2105</v>
      </c>
      <c r="B73" s="48" t="s">
        <v>2125</v>
      </c>
    </row>
    <row r="74" spans="1:2" x14ac:dyDescent="0.25">
      <c r="A74" s="55" t="s">
        <v>2105</v>
      </c>
      <c r="B74" s="48" t="s">
        <v>2126</v>
      </c>
    </row>
    <row r="75" spans="1:2" x14ac:dyDescent="0.25">
      <c r="A75" s="47" t="s">
        <v>2105</v>
      </c>
      <c r="B75" s="54" t="s">
        <v>2127</v>
      </c>
    </row>
    <row r="76" spans="1:2" x14ac:dyDescent="0.25">
      <c r="A76" s="55" t="s">
        <v>2105</v>
      </c>
      <c r="B76" s="48" t="s">
        <v>2129</v>
      </c>
    </row>
    <row r="77" spans="1:2" x14ac:dyDescent="0.25">
      <c r="A77" s="55" t="s">
        <v>2105</v>
      </c>
      <c r="B77" s="48" t="s">
        <v>2131</v>
      </c>
    </row>
    <row r="78" spans="1:2" x14ac:dyDescent="0.25">
      <c r="A78" s="55" t="s">
        <v>2105</v>
      </c>
      <c r="B78" s="57" t="s">
        <v>2133</v>
      </c>
    </row>
    <row r="79" spans="1:2" x14ac:dyDescent="0.25">
      <c r="A79" s="47" t="s">
        <v>2105</v>
      </c>
      <c r="B79" s="54" t="s">
        <v>2135</v>
      </c>
    </row>
    <row r="80" spans="1:2" x14ac:dyDescent="0.25">
      <c r="A80" s="55" t="s">
        <v>2105</v>
      </c>
      <c r="B80" s="48" t="s">
        <v>2137</v>
      </c>
    </row>
    <row r="81" spans="1:2" x14ac:dyDescent="0.25">
      <c r="A81" s="55" t="s">
        <v>2105</v>
      </c>
      <c r="B81" s="57" t="s">
        <v>2139</v>
      </c>
    </row>
    <row r="82" spans="1:2" x14ac:dyDescent="0.25">
      <c r="A82" s="55" t="s">
        <v>2105</v>
      </c>
      <c r="B82" s="48" t="s">
        <v>2141</v>
      </c>
    </row>
    <row r="83" spans="1:2" x14ac:dyDescent="0.25">
      <c r="A83" s="55" t="s">
        <v>2105</v>
      </c>
      <c r="B83" s="57" t="s">
        <v>2143</v>
      </c>
    </row>
    <row r="84" spans="1:2" x14ac:dyDescent="0.25">
      <c r="A84" s="55" t="s">
        <v>2105</v>
      </c>
      <c r="B84" s="57" t="s">
        <v>2145</v>
      </c>
    </row>
    <row r="85" spans="1:2" x14ac:dyDescent="0.25">
      <c r="A85" s="55" t="s">
        <v>2105</v>
      </c>
      <c r="B85" s="48" t="s">
        <v>2146</v>
      </c>
    </row>
    <row r="86" spans="1:2" x14ac:dyDescent="0.25">
      <c r="A86" s="55" t="s">
        <v>2105</v>
      </c>
      <c r="B86" s="57" t="s">
        <v>2147</v>
      </c>
    </row>
    <row r="87" spans="1:2" x14ac:dyDescent="0.25">
      <c r="A87" s="55" t="s">
        <v>2105</v>
      </c>
      <c r="B87" s="48" t="s">
        <v>2148</v>
      </c>
    </row>
    <row r="88" spans="1:2" x14ac:dyDescent="0.25">
      <c r="A88" s="55" t="s">
        <v>2105</v>
      </c>
      <c r="B88" s="57" t="s">
        <v>2149</v>
      </c>
    </row>
    <row r="89" spans="1:2" x14ac:dyDescent="0.25">
      <c r="A89" s="55" t="s">
        <v>2105</v>
      </c>
      <c r="B89" s="57" t="s">
        <v>2150</v>
      </c>
    </row>
    <row r="90" spans="1:2" x14ac:dyDescent="0.25">
      <c r="A90" s="47" t="s">
        <v>2105</v>
      </c>
      <c r="B90" s="54" t="s">
        <v>2151</v>
      </c>
    </row>
    <row r="91" spans="1:2" x14ac:dyDescent="0.25">
      <c r="A91" s="47" t="s">
        <v>2105</v>
      </c>
      <c r="B91" s="54" t="s">
        <v>2154</v>
      </c>
    </row>
    <row r="92" spans="1:2" x14ac:dyDescent="0.25">
      <c r="A92" s="47" t="s">
        <v>2015</v>
      </c>
      <c r="B92" s="48" t="s">
        <v>2016</v>
      </c>
    </row>
    <row r="93" spans="1:2" x14ac:dyDescent="0.25">
      <c r="A93" s="47" t="s">
        <v>2015</v>
      </c>
      <c r="B93" s="48" t="s">
        <v>2017</v>
      </c>
    </row>
    <row r="94" spans="1:2" x14ac:dyDescent="0.25">
      <c r="A94" s="47" t="s">
        <v>2015</v>
      </c>
      <c r="B94" s="48" t="s">
        <v>2018</v>
      </c>
    </row>
    <row r="95" spans="1:2" x14ac:dyDescent="0.25">
      <c r="A95" s="47" t="s">
        <v>2152</v>
      </c>
      <c r="B95" s="54" t="s">
        <v>2153</v>
      </c>
    </row>
    <row r="96" spans="1:2" x14ac:dyDescent="0.25">
      <c r="A96" s="47" t="s">
        <v>2152</v>
      </c>
      <c r="B96" s="54" t="s">
        <v>2155</v>
      </c>
    </row>
    <row r="97" spans="1:2" x14ac:dyDescent="0.25">
      <c r="A97" s="47" t="s">
        <v>2152</v>
      </c>
      <c r="B97" s="54" t="s">
        <v>2156</v>
      </c>
    </row>
    <row r="98" spans="1:2" x14ac:dyDescent="0.25">
      <c r="A98" s="47" t="s">
        <v>2152</v>
      </c>
      <c r="B98" s="54" t="s">
        <v>2157</v>
      </c>
    </row>
    <row r="99" spans="1:2" x14ac:dyDescent="0.25">
      <c r="A99" s="47" t="s">
        <v>2152</v>
      </c>
      <c r="B99" s="54" t="s">
        <v>2158</v>
      </c>
    </row>
    <row r="100" spans="1:2" x14ac:dyDescent="0.25">
      <c r="A100" s="47" t="s">
        <v>2019</v>
      </c>
      <c r="B100" s="54" t="s">
        <v>2020</v>
      </c>
    </row>
    <row r="101" spans="1:2" x14ac:dyDescent="0.25">
      <c r="A101" s="47" t="s">
        <v>2019</v>
      </c>
      <c r="B101" s="54" t="s">
        <v>2159</v>
      </c>
    </row>
    <row r="102" spans="1:2" x14ac:dyDescent="0.25">
      <c r="A102" s="47" t="s">
        <v>2019</v>
      </c>
      <c r="B102" s="48" t="s">
        <v>2163</v>
      </c>
    </row>
    <row r="103" spans="1:2" x14ac:dyDescent="0.25">
      <c r="A103" s="47" t="s">
        <v>2019</v>
      </c>
      <c r="B103" s="48" t="s">
        <v>2164</v>
      </c>
    </row>
    <row r="104" spans="1:2" x14ac:dyDescent="0.25">
      <c r="A104" s="47" t="s">
        <v>2019</v>
      </c>
      <c r="B104" s="54" t="s">
        <v>2023</v>
      </c>
    </row>
    <row r="105" spans="1:2" x14ac:dyDescent="0.25">
      <c r="A105" s="47" t="s">
        <v>2019</v>
      </c>
      <c r="B105" s="59" t="s">
        <v>2165</v>
      </c>
    </row>
    <row r="106" spans="1:2" x14ac:dyDescent="0.25">
      <c r="A106" s="47" t="s">
        <v>2019</v>
      </c>
      <c r="B106" s="54" t="s">
        <v>2160</v>
      </c>
    </row>
    <row r="107" spans="1:2" x14ac:dyDescent="0.25">
      <c r="A107" s="47" t="s">
        <v>2019</v>
      </c>
      <c r="B107" s="48" t="s">
        <v>2166</v>
      </c>
    </row>
    <row r="108" spans="1:2" x14ac:dyDescent="0.25">
      <c r="A108" s="47" t="s">
        <v>2019</v>
      </c>
      <c r="B108" s="56" t="s">
        <v>2167</v>
      </c>
    </row>
    <row r="109" spans="1:2" x14ac:dyDescent="0.25">
      <c r="A109" s="47" t="s">
        <v>2019</v>
      </c>
      <c r="B109" s="48" t="s">
        <v>2168</v>
      </c>
    </row>
    <row r="110" spans="1:2" x14ac:dyDescent="0.25">
      <c r="A110" s="47" t="s">
        <v>2019</v>
      </c>
      <c r="B110" s="48" t="s">
        <v>2170</v>
      </c>
    </row>
    <row r="111" spans="1:2" x14ac:dyDescent="0.25">
      <c r="A111" s="47" t="s">
        <v>2019</v>
      </c>
      <c r="B111" s="48" t="s">
        <v>2172</v>
      </c>
    </row>
    <row r="112" spans="1:2" x14ac:dyDescent="0.25">
      <c r="A112" s="47" t="s">
        <v>2019</v>
      </c>
      <c r="B112" s="54" t="s">
        <v>2025</v>
      </c>
    </row>
    <row r="113" spans="1:2" x14ac:dyDescent="0.25">
      <c r="A113" s="47" t="s">
        <v>2019</v>
      </c>
      <c r="B113" s="54" t="s">
        <v>2027</v>
      </c>
    </row>
    <row r="114" spans="1:2" x14ac:dyDescent="0.25">
      <c r="A114" s="47" t="s">
        <v>2019</v>
      </c>
      <c r="B114" s="48" t="s">
        <v>2175</v>
      </c>
    </row>
    <row r="115" spans="1:2" x14ac:dyDescent="0.25">
      <c r="A115" s="47" t="s">
        <v>2019</v>
      </c>
      <c r="B115" s="48" t="s">
        <v>2176</v>
      </c>
    </row>
    <row r="116" spans="1:2" x14ac:dyDescent="0.25">
      <c r="A116" s="47" t="s">
        <v>2019</v>
      </c>
      <c r="B116" s="48" t="s">
        <v>2177</v>
      </c>
    </row>
    <row r="117" spans="1:2" x14ac:dyDescent="0.25">
      <c r="A117" s="47" t="s">
        <v>2019</v>
      </c>
      <c r="B117" s="48" t="s">
        <v>2178</v>
      </c>
    </row>
    <row r="118" spans="1:2" x14ac:dyDescent="0.25">
      <c r="A118" s="47" t="s">
        <v>2019</v>
      </c>
      <c r="B118" s="59" t="s">
        <v>2179</v>
      </c>
    </row>
    <row r="119" spans="1:2" x14ac:dyDescent="0.25">
      <c r="A119" s="47" t="s">
        <v>2019</v>
      </c>
      <c r="B119" s="48" t="s">
        <v>2180</v>
      </c>
    </row>
    <row r="120" spans="1:2" x14ac:dyDescent="0.25">
      <c r="A120" s="47" t="s">
        <v>2019</v>
      </c>
      <c r="B120" s="54" t="s">
        <v>2029</v>
      </c>
    </row>
    <row r="121" spans="1:2" x14ac:dyDescent="0.25">
      <c r="A121" s="47" t="s">
        <v>2019</v>
      </c>
      <c r="B121" s="48" t="s">
        <v>2182</v>
      </c>
    </row>
    <row r="122" spans="1:2" x14ac:dyDescent="0.25">
      <c r="A122" s="47" t="s">
        <v>2019</v>
      </c>
      <c r="B122" s="48" t="s">
        <v>2184</v>
      </c>
    </row>
    <row r="123" spans="1:2" x14ac:dyDescent="0.25">
      <c r="A123" s="47" t="s">
        <v>2019</v>
      </c>
      <c r="B123" s="48" t="s">
        <v>2186</v>
      </c>
    </row>
    <row r="124" spans="1:2" x14ac:dyDescent="0.25">
      <c r="A124" s="47" t="s">
        <v>2019</v>
      </c>
      <c r="B124" s="54" t="s">
        <v>2161</v>
      </c>
    </row>
    <row r="125" spans="1:2" x14ac:dyDescent="0.25">
      <c r="A125" s="47" t="s">
        <v>2019</v>
      </c>
      <c r="B125" s="54" t="s">
        <v>2031</v>
      </c>
    </row>
    <row r="126" spans="1:2" x14ac:dyDescent="0.25">
      <c r="A126" s="47" t="s">
        <v>2019</v>
      </c>
      <c r="B126" s="54" t="s">
        <v>2033</v>
      </c>
    </row>
    <row r="127" spans="1:2" x14ac:dyDescent="0.25">
      <c r="A127" s="47" t="s">
        <v>2019</v>
      </c>
      <c r="B127" s="59" t="s">
        <v>2035</v>
      </c>
    </row>
    <row r="128" spans="1:2" x14ac:dyDescent="0.25">
      <c r="A128" s="47" t="s">
        <v>2019</v>
      </c>
      <c r="B128" s="54" t="s">
        <v>2037</v>
      </c>
    </row>
    <row r="129" spans="1:2" x14ac:dyDescent="0.25">
      <c r="A129" s="47" t="s">
        <v>2019</v>
      </c>
      <c r="B129" s="54" t="s">
        <v>2162</v>
      </c>
    </row>
    <row r="130" spans="1:2" x14ac:dyDescent="0.25">
      <c r="A130" s="47" t="s">
        <v>2019</v>
      </c>
      <c r="B130" s="48" t="s">
        <v>2074</v>
      </c>
    </row>
    <row r="131" spans="1:2" x14ac:dyDescent="0.25">
      <c r="A131" s="47" t="s">
        <v>2019</v>
      </c>
      <c r="B131" s="48" t="s">
        <v>2076</v>
      </c>
    </row>
    <row r="132" spans="1:2" x14ac:dyDescent="0.25">
      <c r="A132" s="47" t="s">
        <v>2019</v>
      </c>
      <c r="B132" s="56" t="s">
        <v>2071</v>
      </c>
    </row>
    <row r="133" spans="1:2" x14ac:dyDescent="0.25">
      <c r="A133" s="47" t="s">
        <v>2190</v>
      </c>
      <c r="B133" s="54" t="s">
        <v>2191</v>
      </c>
    </row>
    <row r="134" spans="1:2" x14ac:dyDescent="0.25">
      <c r="A134" s="47" t="s">
        <v>2190</v>
      </c>
      <c r="B134" s="54" t="s">
        <v>2192</v>
      </c>
    </row>
    <row r="135" spans="1:2" x14ac:dyDescent="0.25">
      <c r="A135" s="47" t="s">
        <v>2190</v>
      </c>
      <c r="B135" s="54" t="s">
        <v>2193</v>
      </c>
    </row>
    <row r="136" spans="1:2" x14ac:dyDescent="0.25">
      <c r="A136" s="47" t="s">
        <v>2064</v>
      </c>
      <c r="B136" s="48" t="s">
        <v>2194</v>
      </c>
    </row>
    <row r="137" spans="1:2" x14ac:dyDescent="0.25">
      <c r="A137" s="47" t="s">
        <v>2064</v>
      </c>
      <c r="B137" s="48" t="s">
        <v>2195</v>
      </c>
    </row>
    <row r="138" spans="1:2" x14ac:dyDescent="0.25">
      <c r="A138" s="47" t="s">
        <v>2064</v>
      </c>
      <c r="B138" s="54" t="s">
        <v>2134</v>
      </c>
    </row>
    <row r="139" spans="1:2" x14ac:dyDescent="0.25">
      <c r="A139" s="47" t="s">
        <v>2064</v>
      </c>
      <c r="B139" s="54" t="s">
        <v>2136</v>
      </c>
    </row>
    <row r="140" spans="1:2" x14ac:dyDescent="0.25">
      <c r="A140" s="47" t="s">
        <v>2064</v>
      </c>
      <c r="B140" s="48" t="s">
        <v>2181</v>
      </c>
    </row>
    <row r="141" spans="1:2" x14ac:dyDescent="0.25">
      <c r="A141" s="47" t="s">
        <v>2064</v>
      </c>
      <c r="B141" s="48" t="s">
        <v>2183</v>
      </c>
    </row>
    <row r="142" spans="1:2" x14ac:dyDescent="0.25">
      <c r="A142" s="47" t="s">
        <v>2064</v>
      </c>
      <c r="B142" s="48" t="s">
        <v>2196</v>
      </c>
    </row>
    <row r="143" spans="1:2" x14ac:dyDescent="0.25">
      <c r="A143" s="47" t="s">
        <v>2064</v>
      </c>
      <c r="B143" s="48" t="s">
        <v>2204</v>
      </c>
    </row>
    <row r="144" spans="1:2" x14ac:dyDescent="0.25">
      <c r="A144" s="47" t="s">
        <v>2064</v>
      </c>
      <c r="B144" s="48" t="s">
        <v>2207</v>
      </c>
    </row>
    <row r="145" spans="1:2" x14ac:dyDescent="0.25">
      <c r="A145" s="47" t="s">
        <v>2064</v>
      </c>
      <c r="B145" s="48" t="s">
        <v>2209</v>
      </c>
    </row>
    <row r="146" spans="1:2" x14ac:dyDescent="0.25">
      <c r="A146" s="47" t="s">
        <v>2064</v>
      </c>
      <c r="B146" s="48" t="s">
        <v>2197</v>
      </c>
    </row>
    <row r="147" spans="1:2" x14ac:dyDescent="0.25">
      <c r="A147" s="47" t="s">
        <v>2064</v>
      </c>
      <c r="B147" s="48" t="s">
        <v>2198</v>
      </c>
    </row>
    <row r="148" spans="1:2" x14ac:dyDescent="0.25">
      <c r="A148" s="47" t="s">
        <v>2064</v>
      </c>
      <c r="B148" s="54" t="s">
        <v>2124</v>
      </c>
    </row>
    <row r="149" spans="1:2" x14ac:dyDescent="0.25">
      <c r="A149" s="47" t="s">
        <v>2064</v>
      </c>
      <c r="B149" s="48" t="s">
        <v>2199</v>
      </c>
    </row>
    <row r="150" spans="1:2" x14ac:dyDescent="0.25">
      <c r="A150" s="47" t="s">
        <v>2064</v>
      </c>
      <c r="B150" s="48" t="s">
        <v>2200</v>
      </c>
    </row>
    <row r="151" spans="1:2" x14ac:dyDescent="0.25">
      <c r="A151" s="47" t="s">
        <v>2064</v>
      </c>
      <c r="B151" s="48" t="s">
        <v>2211</v>
      </c>
    </row>
    <row r="152" spans="1:2" x14ac:dyDescent="0.25">
      <c r="A152" s="47" t="s">
        <v>2064</v>
      </c>
      <c r="B152" s="54" t="s">
        <v>2138</v>
      </c>
    </row>
    <row r="153" spans="1:2" x14ac:dyDescent="0.25">
      <c r="A153" s="47" t="s">
        <v>2064</v>
      </c>
      <c r="B153" s="48" t="s">
        <v>2185</v>
      </c>
    </row>
    <row r="154" spans="1:2" x14ac:dyDescent="0.25">
      <c r="A154" s="47" t="s">
        <v>2064</v>
      </c>
      <c r="B154" s="48" t="s">
        <v>2187</v>
      </c>
    </row>
    <row r="155" spans="1:2" x14ac:dyDescent="0.25">
      <c r="A155" s="47" t="s">
        <v>2064</v>
      </c>
      <c r="B155" s="48" t="s">
        <v>2201</v>
      </c>
    </row>
    <row r="156" spans="1:2" x14ac:dyDescent="0.25">
      <c r="A156" s="47" t="s">
        <v>2064</v>
      </c>
      <c r="B156" s="54" t="s">
        <v>2065</v>
      </c>
    </row>
    <row r="157" spans="1:2" x14ac:dyDescent="0.25">
      <c r="A157" s="47" t="s">
        <v>2064</v>
      </c>
      <c r="B157" s="54" t="s">
        <v>2067</v>
      </c>
    </row>
    <row r="158" spans="1:2" x14ac:dyDescent="0.25">
      <c r="A158" s="47" t="s">
        <v>2212</v>
      </c>
      <c r="B158" s="48" t="s">
        <v>2213</v>
      </c>
    </row>
    <row r="159" spans="1:2" x14ac:dyDescent="0.25">
      <c r="A159" s="47" t="s">
        <v>2212</v>
      </c>
      <c r="B159" s="56" t="s">
        <v>2192</v>
      </c>
    </row>
    <row r="160" spans="1:2" x14ac:dyDescent="0.25">
      <c r="A160" s="47" t="s">
        <v>2212</v>
      </c>
      <c r="B160" s="56" t="s">
        <v>2193</v>
      </c>
    </row>
    <row r="161" spans="1:2" x14ac:dyDescent="0.25">
      <c r="A161" s="47" t="s">
        <v>2205</v>
      </c>
      <c r="B161" s="59" t="s">
        <v>2206</v>
      </c>
    </row>
    <row r="162" spans="1:2" x14ac:dyDescent="0.25">
      <c r="A162" s="47" t="s">
        <v>2205</v>
      </c>
      <c r="B162" s="59" t="s">
        <v>2208</v>
      </c>
    </row>
    <row r="163" spans="1:2" x14ac:dyDescent="0.25">
      <c r="A163" s="47" t="s">
        <v>2214</v>
      </c>
      <c r="B163" s="56" t="s">
        <v>1989</v>
      </c>
    </row>
    <row r="164" spans="1:2" x14ac:dyDescent="0.25">
      <c r="A164" s="47" t="s">
        <v>2214</v>
      </c>
      <c r="B164" s="48" t="s">
        <v>2215</v>
      </c>
    </row>
    <row r="165" spans="1:2" x14ac:dyDescent="0.25">
      <c r="A165" s="47" t="s">
        <v>2214</v>
      </c>
      <c r="B165" s="48" t="s">
        <v>2216</v>
      </c>
    </row>
    <row r="166" spans="1:2" x14ac:dyDescent="0.25">
      <c r="A166" s="47" t="s">
        <v>2214</v>
      </c>
      <c r="B166" s="48" t="s">
        <v>2217</v>
      </c>
    </row>
    <row r="167" spans="1:2" x14ac:dyDescent="0.25">
      <c r="A167" s="47" t="s">
        <v>2214</v>
      </c>
      <c r="B167" s="48" t="s">
        <v>2218</v>
      </c>
    </row>
    <row r="168" spans="1:2" x14ac:dyDescent="0.25">
      <c r="A168" s="47" t="s">
        <v>2214</v>
      </c>
      <c r="B168" s="48" t="s">
        <v>2219</v>
      </c>
    </row>
    <row r="169" spans="1:2" x14ac:dyDescent="0.25">
      <c r="A169" s="47" t="s">
        <v>2214</v>
      </c>
      <c r="B169" s="48" t="s">
        <v>2117</v>
      </c>
    </row>
    <row r="170" spans="1:2" x14ac:dyDescent="0.25">
      <c r="A170" s="47" t="s">
        <v>2214</v>
      </c>
      <c r="B170" s="48" t="s">
        <v>2118</v>
      </c>
    </row>
    <row r="171" spans="1:2" x14ac:dyDescent="0.25">
      <c r="A171" s="47" t="s">
        <v>2214</v>
      </c>
      <c r="B171" s="48" t="s">
        <v>2119</v>
      </c>
    </row>
    <row r="172" spans="1:2" x14ac:dyDescent="0.25">
      <c r="A172" s="47" t="s">
        <v>2214</v>
      </c>
      <c r="B172" s="48" t="s">
        <v>2220</v>
      </c>
    </row>
    <row r="173" spans="1:2" x14ac:dyDescent="0.25">
      <c r="A173" s="47" t="s">
        <v>2214</v>
      </c>
      <c r="B173" s="48" t="s">
        <v>2221</v>
      </c>
    </row>
    <row r="174" spans="1:2" x14ac:dyDescent="0.25">
      <c r="A174" s="47" t="s">
        <v>2214</v>
      </c>
      <c r="B174" s="48" t="s">
        <v>2222</v>
      </c>
    </row>
    <row r="175" spans="1:2" x14ac:dyDescent="0.25">
      <c r="A175" s="47" t="s">
        <v>2214</v>
      </c>
      <c r="B175" s="48" t="s">
        <v>2223</v>
      </c>
    </row>
    <row r="176" spans="1:2" x14ac:dyDescent="0.25">
      <c r="A176" s="47" t="s">
        <v>2214</v>
      </c>
      <c r="B176" s="48" t="s">
        <v>2224</v>
      </c>
    </row>
    <row r="177" spans="1:2" x14ac:dyDescent="0.25">
      <c r="A177" s="47" t="s">
        <v>2214</v>
      </c>
      <c r="B177" s="48" t="s">
        <v>2133</v>
      </c>
    </row>
    <row r="178" spans="1:2" x14ac:dyDescent="0.25">
      <c r="A178" s="47" t="s">
        <v>2214</v>
      </c>
      <c r="B178" s="48" t="s">
        <v>2225</v>
      </c>
    </row>
    <row r="179" spans="1:2" x14ac:dyDescent="0.25">
      <c r="A179" s="47" t="s">
        <v>2214</v>
      </c>
      <c r="B179" s="48" t="s">
        <v>2226</v>
      </c>
    </row>
    <row r="180" spans="1:2" x14ac:dyDescent="0.25">
      <c r="A180" s="47" t="s">
        <v>2214</v>
      </c>
      <c r="B180" s="48" t="s">
        <v>2139</v>
      </c>
    </row>
    <row r="181" spans="1:2" x14ac:dyDescent="0.25">
      <c r="A181" s="47" t="s">
        <v>2214</v>
      </c>
      <c r="B181" s="48" t="s">
        <v>2227</v>
      </c>
    </row>
    <row r="182" spans="1:2" x14ac:dyDescent="0.25">
      <c r="A182" s="47" t="s">
        <v>2214</v>
      </c>
      <c r="B182" s="48" t="s">
        <v>2228</v>
      </c>
    </row>
    <row r="183" spans="1:2" x14ac:dyDescent="0.25">
      <c r="A183" s="47" t="s">
        <v>2214</v>
      </c>
      <c r="B183" s="60" t="s">
        <v>2229</v>
      </c>
    </row>
    <row r="184" spans="1:2" x14ac:dyDescent="0.25">
      <c r="A184" s="47" t="s">
        <v>2214</v>
      </c>
      <c r="B184" s="48" t="s">
        <v>2147</v>
      </c>
    </row>
    <row r="185" spans="1:2" x14ac:dyDescent="0.25">
      <c r="A185" s="47" t="s">
        <v>2214</v>
      </c>
      <c r="B185" s="48" t="s">
        <v>2230</v>
      </c>
    </row>
    <row r="186" spans="1:2" x14ac:dyDescent="0.25">
      <c r="A186" s="47" t="s">
        <v>2214</v>
      </c>
      <c r="B186" s="61" t="s">
        <v>2231</v>
      </c>
    </row>
    <row r="187" spans="1:2" x14ac:dyDescent="0.25">
      <c r="A187" s="47" t="s">
        <v>2214</v>
      </c>
      <c r="B187" s="48" t="s">
        <v>2232</v>
      </c>
    </row>
    <row r="188" spans="1:2" x14ac:dyDescent="0.25">
      <c r="A188" s="47" t="s">
        <v>2214</v>
      </c>
      <c r="B188" s="48" t="s">
        <v>2150</v>
      </c>
    </row>
    <row r="189" spans="1:2" x14ac:dyDescent="0.25">
      <c r="A189" s="47" t="s">
        <v>2214</v>
      </c>
      <c r="B189" s="48" t="s">
        <v>2151</v>
      </c>
    </row>
    <row r="190" spans="1:2" x14ac:dyDescent="0.25">
      <c r="A190" s="47" t="s">
        <v>2214</v>
      </c>
      <c r="B190" s="48" t="s">
        <v>2233</v>
      </c>
    </row>
    <row r="191" spans="1:2" x14ac:dyDescent="0.25">
      <c r="A191" s="47" t="s">
        <v>2214</v>
      </c>
      <c r="B191" s="48" t="s">
        <v>2234</v>
      </c>
    </row>
    <row r="192" spans="1:2" x14ac:dyDescent="0.25">
      <c r="A192" s="47" t="s">
        <v>2214</v>
      </c>
      <c r="B192" s="60" t="s">
        <v>2235</v>
      </c>
    </row>
    <row r="193" spans="1:2" x14ac:dyDescent="0.25">
      <c r="A193" s="47" t="s">
        <v>2214</v>
      </c>
      <c r="B193" s="48" t="s">
        <v>2236</v>
      </c>
    </row>
    <row r="194" spans="1:2" x14ac:dyDescent="0.25">
      <c r="A194" s="55" t="s">
        <v>1998</v>
      </c>
      <c r="B194" s="48" t="s">
        <v>2040</v>
      </c>
    </row>
    <row r="195" spans="1:2" x14ac:dyDescent="0.25">
      <c r="A195" s="55" t="s">
        <v>1998</v>
      </c>
      <c r="B195" s="48" t="s">
        <v>1967</v>
      </c>
    </row>
    <row r="196" spans="1:2" x14ac:dyDescent="0.25">
      <c r="A196" s="55" t="s">
        <v>1998</v>
      </c>
      <c r="B196" s="60" t="s">
        <v>2237</v>
      </c>
    </row>
    <row r="197" spans="1:2" x14ac:dyDescent="0.25">
      <c r="A197" s="55" t="s">
        <v>1998</v>
      </c>
      <c r="B197" s="60" t="s">
        <v>1989</v>
      </c>
    </row>
    <row r="198" spans="1:2" x14ac:dyDescent="0.25">
      <c r="A198" s="55" t="s">
        <v>1998</v>
      </c>
      <c r="B198" s="56" t="s">
        <v>2239</v>
      </c>
    </row>
    <row r="199" spans="1:2" x14ac:dyDescent="0.25">
      <c r="A199" s="55" t="s">
        <v>1998</v>
      </c>
      <c r="B199" s="56" t="s">
        <v>2241</v>
      </c>
    </row>
    <row r="200" spans="1:2" x14ac:dyDescent="0.25">
      <c r="A200" s="55" t="s">
        <v>1998</v>
      </c>
      <c r="B200" s="48" t="s">
        <v>2242</v>
      </c>
    </row>
    <row r="201" spans="1:2" x14ac:dyDescent="0.25">
      <c r="A201" s="55" t="s">
        <v>1998</v>
      </c>
      <c r="B201" s="48" t="s">
        <v>2243</v>
      </c>
    </row>
    <row r="202" spans="1:2" x14ac:dyDescent="0.25">
      <c r="A202" s="55" t="s">
        <v>1998</v>
      </c>
      <c r="B202" s="48" t="s">
        <v>2049</v>
      </c>
    </row>
    <row r="203" spans="1:2" x14ac:dyDescent="0.25">
      <c r="A203" s="55" t="s">
        <v>1998</v>
      </c>
      <c r="B203" s="56" t="s">
        <v>2244</v>
      </c>
    </row>
    <row r="204" spans="1:2" x14ac:dyDescent="0.25">
      <c r="A204" s="55" t="s">
        <v>1998</v>
      </c>
      <c r="B204" s="57" t="s">
        <v>2245</v>
      </c>
    </row>
    <row r="205" spans="1:2" x14ac:dyDescent="0.25">
      <c r="A205" s="55" t="s">
        <v>1998</v>
      </c>
      <c r="B205" s="48" t="s">
        <v>2246</v>
      </c>
    </row>
    <row r="206" spans="1:2" x14ac:dyDescent="0.25">
      <c r="A206" s="55" t="s">
        <v>1998</v>
      </c>
      <c r="B206" s="60" t="s">
        <v>2247</v>
      </c>
    </row>
    <row r="207" spans="1:2" x14ac:dyDescent="0.25">
      <c r="A207" s="55" t="s">
        <v>1998</v>
      </c>
      <c r="B207" s="48" t="s">
        <v>2248</v>
      </c>
    </row>
    <row r="208" spans="1:2" x14ac:dyDescent="0.25">
      <c r="A208" s="55" t="s">
        <v>1998</v>
      </c>
      <c r="B208" s="56" t="s">
        <v>2249</v>
      </c>
    </row>
    <row r="209" spans="1:2" x14ac:dyDescent="0.25">
      <c r="A209" s="55" t="s">
        <v>1998</v>
      </c>
      <c r="B209" s="48" t="s">
        <v>2250</v>
      </c>
    </row>
    <row r="210" spans="1:2" x14ac:dyDescent="0.25">
      <c r="A210" s="55" t="s">
        <v>1998</v>
      </c>
      <c r="B210" s="48" t="s">
        <v>2251</v>
      </c>
    </row>
    <row r="211" spans="1:2" x14ac:dyDescent="0.25">
      <c r="A211" s="55" t="s">
        <v>1998</v>
      </c>
      <c r="B211" s="48" t="s">
        <v>2252</v>
      </c>
    </row>
    <row r="212" spans="1:2" x14ac:dyDescent="0.25">
      <c r="A212" s="55" t="s">
        <v>1998</v>
      </c>
      <c r="B212" s="60" t="s">
        <v>2253</v>
      </c>
    </row>
    <row r="213" spans="1:2" x14ac:dyDescent="0.25">
      <c r="A213" s="55" t="s">
        <v>1998</v>
      </c>
      <c r="B213" s="48" t="s">
        <v>2254</v>
      </c>
    </row>
    <row r="214" spans="1:2" x14ac:dyDescent="0.25">
      <c r="A214" s="55" t="s">
        <v>1998</v>
      </c>
      <c r="B214" s="56" t="s">
        <v>2256</v>
      </c>
    </row>
    <row r="215" spans="1:2" x14ac:dyDescent="0.25">
      <c r="A215" s="55" t="s">
        <v>1998</v>
      </c>
      <c r="B215" s="48" t="s">
        <v>2258</v>
      </c>
    </row>
    <row r="216" spans="1:2" x14ac:dyDescent="0.25">
      <c r="A216" s="55" t="s">
        <v>1998</v>
      </c>
      <c r="B216" s="48" t="s">
        <v>2259</v>
      </c>
    </row>
    <row r="217" spans="1:2" x14ac:dyDescent="0.25">
      <c r="A217" s="55" t="s">
        <v>1998</v>
      </c>
      <c r="B217" s="48" t="s">
        <v>2260</v>
      </c>
    </row>
    <row r="218" spans="1:2" x14ac:dyDescent="0.25">
      <c r="A218" s="55" t="s">
        <v>1998</v>
      </c>
      <c r="B218" s="48" t="s">
        <v>2261</v>
      </c>
    </row>
    <row r="219" spans="1:2" x14ac:dyDescent="0.25">
      <c r="A219" s="55" t="s">
        <v>1998</v>
      </c>
      <c r="B219" s="60" t="s">
        <v>2229</v>
      </c>
    </row>
    <row r="220" spans="1:2" x14ac:dyDescent="0.25">
      <c r="A220" s="55" t="s">
        <v>1998</v>
      </c>
      <c r="B220" s="48" t="s">
        <v>2263</v>
      </c>
    </row>
    <row r="221" spans="1:2" x14ac:dyDescent="0.25">
      <c r="A221" s="55" t="s">
        <v>1998</v>
      </c>
      <c r="B221" s="48" t="s">
        <v>2264</v>
      </c>
    </row>
    <row r="222" spans="1:2" x14ac:dyDescent="0.25">
      <c r="A222" s="55" t="s">
        <v>1998</v>
      </c>
      <c r="B222" s="48" t="s">
        <v>2265</v>
      </c>
    </row>
    <row r="223" spans="1:2" x14ac:dyDescent="0.25">
      <c r="A223" s="55" t="s">
        <v>1998</v>
      </c>
      <c r="B223" s="56" t="s">
        <v>2255</v>
      </c>
    </row>
    <row r="224" spans="1:2" x14ac:dyDescent="0.25">
      <c r="A224" s="55" t="s">
        <v>1998</v>
      </c>
      <c r="B224" s="48" t="s">
        <v>2266</v>
      </c>
    </row>
    <row r="225" spans="1:2" x14ac:dyDescent="0.25">
      <c r="A225" s="55" t="s">
        <v>1998</v>
      </c>
      <c r="B225" s="60" t="s">
        <v>2262</v>
      </c>
    </row>
    <row r="226" spans="1:2" x14ac:dyDescent="0.25">
      <c r="A226" s="55" t="s">
        <v>1998</v>
      </c>
      <c r="B226" s="60" t="s">
        <v>2267</v>
      </c>
    </row>
    <row r="227" spans="1:2" x14ac:dyDescent="0.25">
      <c r="A227" s="55" t="s">
        <v>1998</v>
      </c>
      <c r="B227" s="48" t="s">
        <v>2268</v>
      </c>
    </row>
    <row r="228" spans="1:2" x14ac:dyDescent="0.25">
      <c r="A228" s="47" t="s">
        <v>2078</v>
      </c>
      <c r="B228" s="48" t="s">
        <v>2079</v>
      </c>
    </row>
    <row r="229" spans="1:2" x14ac:dyDescent="0.25">
      <c r="A229" s="47" t="s">
        <v>2078</v>
      </c>
      <c r="B229" s="48" t="s">
        <v>2081</v>
      </c>
    </row>
    <row r="230" spans="1:2" x14ac:dyDescent="0.25">
      <c r="A230" s="47" t="s">
        <v>2078</v>
      </c>
      <c r="B230" s="48" t="s">
        <v>2083</v>
      </c>
    </row>
    <row r="231" spans="1:2" x14ac:dyDescent="0.25">
      <c r="A231" s="47" t="s">
        <v>2078</v>
      </c>
      <c r="B231" s="48" t="s">
        <v>2086</v>
      </c>
    </row>
    <row r="232" spans="1:2" x14ac:dyDescent="0.25">
      <c r="A232" s="47" t="s">
        <v>2078</v>
      </c>
      <c r="B232" s="48" t="s">
        <v>2088</v>
      </c>
    </row>
    <row r="233" spans="1:2" x14ac:dyDescent="0.25">
      <c r="A233" s="47" t="s">
        <v>2078</v>
      </c>
      <c r="B233" s="48" t="s">
        <v>2090</v>
      </c>
    </row>
    <row r="234" spans="1:2" x14ac:dyDescent="0.25">
      <c r="A234" s="47" t="s">
        <v>2078</v>
      </c>
      <c r="B234" s="48" t="s">
        <v>2092</v>
      </c>
    </row>
    <row r="235" spans="1:2" x14ac:dyDescent="0.25">
      <c r="A235" s="47" t="s">
        <v>2078</v>
      </c>
      <c r="B235" s="48" t="s">
        <v>2095</v>
      </c>
    </row>
    <row r="236" spans="1:2" x14ac:dyDescent="0.25">
      <c r="A236" s="47" t="s">
        <v>2039</v>
      </c>
      <c r="B236" s="48" t="s">
        <v>2188</v>
      </c>
    </row>
    <row r="237" spans="1:2" x14ac:dyDescent="0.25">
      <c r="A237" s="47" t="s">
        <v>2039</v>
      </c>
      <c r="B237" s="54" t="s">
        <v>2128</v>
      </c>
    </row>
    <row r="238" spans="1:2" x14ac:dyDescent="0.25">
      <c r="A238" s="47" t="s">
        <v>2039</v>
      </c>
      <c r="B238" s="56" t="s">
        <v>2102</v>
      </c>
    </row>
    <row r="239" spans="1:2" x14ac:dyDescent="0.25">
      <c r="A239" s="47" t="s">
        <v>2039</v>
      </c>
      <c r="B239" s="58" t="s">
        <v>2169</v>
      </c>
    </row>
    <row r="240" spans="1:2" x14ac:dyDescent="0.25">
      <c r="A240" s="47" t="s">
        <v>2039</v>
      </c>
      <c r="B240" s="54" t="s">
        <v>2040</v>
      </c>
    </row>
    <row r="241" spans="1:2" x14ac:dyDescent="0.25">
      <c r="A241" s="47" t="s">
        <v>2039</v>
      </c>
      <c r="B241" s="58" t="s">
        <v>2171</v>
      </c>
    </row>
    <row r="242" spans="1:2" x14ac:dyDescent="0.25">
      <c r="A242" s="47" t="s">
        <v>2039</v>
      </c>
      <c r="B242" s="56" t="s">
        <v>2104</v>
      </c>
    </row>
    <row r="243" spans="1:2" x14ac:dyDescent="0.25">
      <c r="A243" s="47" t="s">
        <v>2039</v>
      </c>
      <c r="B243" s="54" t="s">
        <v>2130</v>
      </c>
    </row>
    <row r="244" spans="1:2" x14ac:dyDescent="0.25">
      <c r="A244" s="47" t="s">
        <v>2039</v>
      </c>
      <c r="B244" s="58" t="s">
        <v>2140</v>
      </c>
    </row>
    <row r="245" spans="1:2" x14ac:dyDescent="0.25">
      <c r="A245" s="47" t="s">
        <v>2039</v>
      </c>
      <c r="B245" s="58" t="s">
        <v>2142</v>
      </c>
    </row>
    <row r="246" spans="1:2" x14ac:dyDescent="0.25">
      <c r="A246" s="47" t="s">
        <v>2039</v>
      </c>
      <c r="B246" s="58" t="s">
        <v>2144</v>
      </c>
    </row>
    <row r="247" spans="1:2" x14ac:dyDescent="0.25">
      <c r="A247" s="47" t="s">
        <v>2039</v>
      </c>
      <c r="B247" s="48" t="s">
        <v>2202</v>
      </c>
    </row>
    <row r="248" spans="1:2" x14ac:dyDescent="0.25">
      <c r="A248" s="47" t="s">
        <v>2039</v>
      </c>
      <c r="B248" s="48" t="s">
        <v>2203</v>
      </c>
    </row>
    <row r="249" spans="1:2" x14ac:dyDescent="0.25">
      <c r="A249" s="47" t="s">
        <v>2039</v>
      </c>
      <c r="B249" s="48" t="s">
        <v>2098</v>
      </c>
    </row>
    <row r="250" spans="1:2" x14ac:dyDescent="0.25">
      <c r="A250" s="47" t="s">
        <v>2039</v>
      </c>
      <c r="B250" s="48" t="s">
        <v>2238</v>
      </c>
    </row>
    <row r="251" spans="1:2" x14ac:dyDescent="0.25">
      <c r="A251" s="47" t="s">
        <v>2039</v>
      </c>
      <c r="B251" s="54" t="s">
        <v>2043</v>
      </c>
    </row>
    <row r="252" spans="1:2" x14ac:dyDescent="0.25">
      <c r="A252" s="47" t="s">
        <v>2039</v>
      </c>
      <c r="B252" s="54" t="s">
        <v>2045</v>
      </c>
    </row>
    <row r="253" spans="1:2" x14ac:dyDescent="0.25">
      <c r="A253" s="47" t="s">
        <v>2039</v>
      </c>
      <c r="B253" s="48" t="s">
        <v>2240</v>
      </c>
    </row>
    <row r="254" spans="1:2" x14ac:dyDescent="0.25">
      <c r="A254" s="47" t="s">
        <v>2039</v>
      </c>
      <c r="B254" s="54" t="s">
        <v>2047</v>
      </c>
    </row>
    <row r="255" spans="1:2" x14ac:dyDescent="0.25">
      <c r="A255" s="47" t="s">
        <v>2039</v>
      </c>
      <c r="B255" s="54" t="s">
        <v>2049</v>
      </c>
    </row>
    <row r="256" spans="1:2" x14ac:dyDescent="0.25">
      <c r="A256" s="47" t="s">
        <v>2039</v>
      </c>
      <c r="B256" s="58" t="s">
        <v>2173</v>
      </c>
    </row>
    <row r="257" spans="1:2" x14ac:dyDescent="0.25">
      <c r="A257" s="47" t="s">
        <v>2039</v>
      </c>
      <c r="B257" s="56" t="s">
        <v>2069</v>
      </c>
    </row>
    <row r="258" spans="1:2" x14ac:dyDescent="0.25">
      <c r="A258" s="47" t="s">
        <v>2039</v>
      </c>
      <c r="B258" s="48" t="s">
        <v>2110</v>
      </c>
    </row>
    <row r="259" spans="1:2" x14ac:dyDescent="0.25">
      <c r="A259" s="47" t="s">
        <v>2039</v>
      </c>
      <c r="B259" s="58" t="s">
        <v>2174</v>
      </c>
    </row>
    <row r="260" spans="1:2" x14ac:dyDescent="0.25">
      <c r="A260" s="47" t="s">
        <v>2039</v>
      </c>
      <c r="B260" s="48" t="s">
        <v>1991</v>
      </c>
    </row>
    <row r="261" spans="1:2" x14ac:dyDescent="0.25">
      <c r="A261" s="47" t="s">
        <v>2039</v>
      </c>
      <c r="B261" s="48" t="s">
        <v>2189</v>
      </c>
    </row>
    <row r="262" spans="1:2" x14ac:dyDescent="0.25">
      <c r="A262" s="47" t="s">
        <v>2039</v>
      </c>
      <c r="B262" s="48" t="s">
        <v>2112</v>
      </c>
    </row>
    <row r="263" spans="1:2" x14ac:dyDescent="0.25">
      <c r="A263" s="47" t="s">
        <v>2039</v>
      </c>
      <c r="B263" s="54" t="s">
        <v>2051</v>
      </c>
    </row>
    <row r="264" spans="1:2" x14ac:dyDescent="0.25">
      <c r="A264" s="47" t="s">
        <v>2039</v>
      </c>
      <c r="B264" s="59" t="s">
        <v>2210</v>
      </c>
    </row>
    <row r="265" spans="1:2" x14ac:dyDescent="0.25">
      <c r="A265" s="47" t="s">
        <v>2039</v>
      </c>
      <c r="B265" s="54" t="s">
        <v>2132</v>
      </c>
    </row>
    <row r="266" spans="1:2" x14ac:dyDescent="0.25">
      <c r="A266" s="47" t="s">
        <v>2039</v>
      </c>
      <c r="B266" s="48" t="s">
        <v>2255</v>
      </c>
    </row>
    <row r="267" spans="1:2" x14ac:dyDescent="0.25">
      <c r="A267" s="47" t="s">
        <v>2039</v>
      </c>
      <c r="B267" s="54" t="s">
        <v>2053</v>
      </c>
    </row>
    <row r="268" spans="1:2" x14ac:dyDescent="0.25">
      <c r="A268" s="47" t="s">
        <v>2039</v>
      </c>
      <c r="B268" s="48" t="s">
        <v>2257</v>
      </c>
    </row>
    <row r="269" spans="1:2" x14ac:dyDescent="0.25">
      <c r="A269" s="55" t="s">
        <v>1990</v>
      </c>
      <c r="B269" s="63" t="s">
        <v>2269</v>
      </c>
    </row>
    <row r="270" spans="1:2" x14ac:dyDescent="0.25">
      <c r="A270" s="55" t="s">
        <v>2270</v>
      </c>
      <c r="B270" s="63" t="s">
        <v>2271</v>
      </c>
    </row>
    <row r="271" spans="1:2" x14ac:dyDescent="0.25">
      <c r="A271" s="47" t="s">
        <v>2272</v>
      </c>
      <c r="B271" s="63" t="s">
        <v>2273</v>
      </c>
    </row>
    <row r="272" spans="1:2" x14ac:dyDescent="0.25">
      <c r="A272" s="64" t="s">
        <v>2274</v>
      </c>
      <c r="B272" s="65" t="s">
        <v>2275</v>
      </c>
    </row>
    <row r="275" spans="1:2" x14ac:dyDescent="0.2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sheetData>
  <sheetProtection password="CC74" sheet="1" objects="1" scenarios="1"/>
  <autoFilter ref="A1:B272" xr:uid="{00000000-0009-0000-0000-000004000000}"/>
  <sortState xmlns:xlrd2="http://schemas.microsoft.com/office/spreadsheetml/2017/richdata2" ref="KO2:KO11">
    <sortCondition ref="KO2:KO11"/>
  </sortState>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2.28515625" customWidth="1"/>
    <col min="4" max="4" width="12.42578125" customWidth="1"/>
    <col min="5" max="5" width="18.28515625" customWidth="1"/>
    <col min="6" max="6" width="52.7109375" customWidth="1"/>
    <col min="7" max="7" width="58.5703125" customWidth="1"/>
    <col min="8" max="8" width="75.7109375" style="40" customWidth="1"/>
  </cols>
  <sheetData>
    <row r="1" spans="1:8" ht="51.75" customHeight="1" x14ac:dyDescent="0.25">
      <c r="A1" s="102" t="str">
        <f>FisaAutoevaluare!A1</f>
        <v>Universitatea SPIRU HARET - 
Anul universitar 2021-2022</v>
      </c>
      <c r="B1" s="102"/>
      <c r="C1" s="102"/>
      <c r="D1" s="102"/>
      <c r="E1" s="102"/>
      <c r="F1" s="669" t="str">
        <f>HYPERLINK("#FisaAutoevaluare!D215","Inapoi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FisaAutoevaluare!D215</f>
        <v>Editor de lucrări de specialitate/ coordonator de colecții de lucrări publicate la edituri cu prestigiu internațional  sau de reviste indexate ISI/ BDI recunoscute, având afilierea instituțională la Universitatea Spiru Haret;  editor șef/ editor șef adjunct de reviste indexate ISI/ BDI  publicate de o entitate din structura spațiului universitar Spiru Haret (Facultate USH, FRM, MMRM etc.).</v>
      </c>
      <c r="H2" s="681"/>
    </row>
    <row r="3" spans="1:8" ht="36.75" customHeight="1"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197" t="s">
        <v>2317</v>
      </c>
      <c r="E4" s="198" t="s">
        <v>2214</v>
      </c>
      <c r="F4" s="198" t="s">
        <v>2318</v>
      </c>
      <c r="G4" s="198" t="s">
        <v>2319</v>
      </c>
      <c r="H4" s="198" t="s">
        <v>2586</v>
      </c>
    </row>
    <row r="5" spans="1:8" ht="63" customHeight="1" x14ac:dyDescent="0.25">
      <c r="A5" s="76" t="str">
        <f>IF(B5="","",ROW()-4)</f>
        <v/>
      </c>
      <c r="B5" s="77" t="str">
        <f>IF(OR(F5&lt;&gt;"",G5&lt;&gt;"",H5&lt;&gt;""),"C22","")</f>
        <v/>
      </c>
      <c r="C5" s="78" t="str">
        <f>IF(AND(D5&lt;&gt;"",E5&lt;&gt;""),PROPER(A$3),"")</f>
        <v/>
      </c>
      <c r="D5" s="186"/>
      <c r="E5" s="186"/>
      <c r="F5" s="178"/>
      <c r="G5" s="180"/>
      <c r="H5" s="188"/>
    </row>
    <row r="6" spans="1:8" ht="63" customHeight="1" x14ac:dyDescent="0.25">
      <c r="A6" s="76" t="str">
        <f t="shared" ref="A6:A50" si="0">IF(B6="","",ROW()-4)</f>
        <v/>
      </c>
      <c r="B6" s="77" t="str">
        <f t="shared" ref="B6:B50" si="1">IF(OR(F6&lt;&gt;"",G6&lt;&gt;"",H6&lt;&gt;""),"C22","")</f>
        <v/>
      </c>
      <c r="C6" s="78" t="str">
        <f t="shared" ref="C6:C50" si="2">IF(AND(D6&lt;&gt;"",E6&lt;&gt;""),PROPER(A$3),"")</f>
        <v/>
      </c>
      <c r="D6" s="186"/>
      <c r="E6" s="186"/>
      <c r="F6" s="178"/>
      <c r="G6" s="178"/>
      <c r="H6" s="188"/>
    </row>
    <row r="7" spans="1:8" ht="63" customHeight="1" x14ac:dyDescent="0.25">
      <c r="A7" s="76" t="str">
        <f t="shared" si="0"/>
        <v/>
      </c>
      <c r="B7" s="77" t="str">
        <f t="shared" si="1"/>
        <v/>
      </c>
      <c r="C7" s="78" t="str">
        <f t="shared" si="2"/>
        <v/>
      </c>
      <c r="D7" s="186"/>
      <c r="E7" s="186"/>
      <c r="F7" s="180"/>
      <c r="G7" s="180"/>
      <c r="H7" s="188"/>
    </row>
    <row r="8" spans="1:8" ht="63" customHeight="1" x14ac:dyDescent="0.25">
      <c r="A8" s="76" t="str">
        <f t="shared" si="0"/>
        <v/>
      </c>
      <c r="B8" s="77" t="str">
        <f t="shared" si="1"/>
        <v/>
      </c>
      <c r="C8" s="78" t="str">
        <f t="shared" si="2"/>
        <v/>
      </c>
      <c r="D8" s="186"/>
      <c r="E8" s="186"/>
      <c r="F8" s="180"/>
      <c r="G8" s="178"/>
      <c r="H8" s="188"/>
    </row>
    <row r="9" spans="1:8" ht="63" customHeight="1" x14ac:dyDescent="0.25">
      <c r="A9" s="76" t="str">
        <f t="shared" si="0"/>
        <v/>
      </c>
      <c r="B9" s="77" t="str">
        <f t="shared" si="1"/>
        <v/>
      </c>
      <c r="C9" s="78" t="str">
        <f t="shared" si="2"/>
        <v/>
      </c>
      <c r="D9" s="186"/>
      <c r="E9" s="186"/>
      <c r="F9" s="180"/>
      <c r="G9" s="180"/>
      <c r="H9" s="188"/>
    </row>
    <row r="10" spans="1:8" ht="63" customHeight="1" x14ac:dyDescent="0.25">
      <c r="A10" s="76" t="str">
        <f t="shared" si="0"/>
        <v/>
      </c>
      <c r="B10" s="77" t="str">
        <f t="shared" si="1"/>
        <v/>
      </c>
      <c r="C10" s="78" t="str">
        <f t="shared" si="2"/>
        <v/>
      </c>
      <c r="D10" s="186"/>
      <c r="E10" s="186"/>
      <c r="F10" s="180"/>
      <c r="G10" s="180"/>
      <c r="H10" s="188"/>
    </row>
    <row r="11" spans="1:8" ht="63" customHeight="1" x14ac:dyDescent="0.25">
      <c r="A11" s="76" t="str">
        <f t="shared" si="0"/>
        <v/>
      </c>
      <c r="B11" s="77" t="str">
        <f t="shared" si="1"/>
        <v/>
      </c>
      <c r="C11" s="78" t="str">
        <f t="shared" si="2"/>
        <v/>
      </c>
      <c r="D11" s="186"/>
      <c r="E11" s="186"/>
      <c r="F11" s="180"/>
      <c r="G11" s="179"/>
      <c r="H11" s="188"/>
    </row>
    <row r="12" spans="1:8" ht="63" customHeight="1" x14ac:dyDescent="0.25">
      <c r="A12" s="76" t="str">
        <f t="shared" si="0"/>
        <v/>
      </c>
      <c r="B12" s="77" t="str">
        <f t="shared" si="1"/>
        <v/>
      </c>
      <c r="C12" s="78" t="str">
        <f t="shared" si="2"/>
        <v/>
      </c>
      <c r="D12" s="186"/>
      <c r="E12" s="186"/>
      <c r="F12" s="180"/>
      <c r="G12" s="180"/>
      <c r="H12" s="188"/>
    </row>
    <row r="13" spans="1:8" ht="63" customHeight="1" x14ac:dyDescent="0.25">
      <c r="A13" s="76" t="str">
        <f t="shared" si="0"/>
        <v/>
      </c>
      <c r="B13" s="77" t="str">
        <f t="shared" si="1"/>
        <v/>
      </c>
      <c r="C13" s="78" t="str">
        <f t="shared" si="2"/>
        <v/>
      </c>
      <c r="D13" s="186"/>
      <c r="E13" s="186"/>
      <c r="F13" s="180"/>
      <c r="G13" s="180"/>
      <c r="H13" s="188"/>
    </row>
    <row r="14" spans="1:8" ht="63" customHeight="1" x14ac:dyDescent="0.25">
      <c r="A14" s="76" t="str">
        <f t="shared" si="0"/>
        <v/>
      </c>
      <c r="B14" s="77" t="str">
        <f t="shared" si="1"/>
        <v/>
      </c>
      <c r="C14" s="78" t="str">
        <f t="shared" si="2"/>
        <v/>
      </c>
      <c r="D14" s="186"/>
      <c r="E14" s="186"/>
      <c r="F14" s="180"/>
      <c r="G14" s="180"/>
      <c r="H14" s="188"/>
    </row>
    <row r="15" spans="1:8" ht="63" customHeight="1" x14ac:dyDescent="0.25">
      <c r="A15" s="76" t="str">
        <f t="shared" si="0"/>
        <v/>
      </c>
      <c r="B15" s="77" t="str">
        <f t="shared" si="1"/>
        <v/>
      </c>
      <c r="C15" s="78" t="str">
        <f t="shared" si="2"/>
        <v/>
      </c>
      <c r="D15" s="186"/>
      <c r="E15" s="186"/>
      <c r="F15" s="180"/>
      <c r="G15" s="180"/>
      <c r="H15" s="188"/>
    </row>
    <row r="16" spans="1:8" ht="63" customHeight="1" x14ac:dyDescent="0.25">
      <c r="A16" s="76" t="str">
        <f t="shared" si="0"/>
        <v/>
      </c>
      <c r="B16" s="77" t="str">
        <f t="shared" si="1"/>
        <v/>
      </c>
      <c r="C16" s="78" t="str">
        <f t="shared" si="2"/>
        <v/>
      </c>
      <c r="D16" s="186"/>
      <c r="E16" s="186"/>
      <c r="F16" s="180"/>
      <c r="G16" s="180"/>
      <c r="H16" s="188"/>
    </row>
    <row r="17" spans="1:8" ht="63" customHeight="1" x14ac:dyDescent="0.25">
      <c r="A17" s="76" t="str">
        <f t="shared" si="0"/>
        <v/>
      </c>
      <c r="B17" s="77" t="str">
        <f t="shared" si="1"/>
        <v/>
      </c>
      <c r="C17" s="78" t="str">
        <f t="shared" si="2"/>
        <v/>
      </c>
      <c r="D17" s="186"/>
      <c r="E17" s="186"/>
      <c r="F17" s="180"/>
      <c r="G17" s="180"/>
      <c r="H17" s="188"/>
    </row>
    <row r="18" spans="1:8" ht="63" customHeight="1" x14ac:dyDescent="0.25">
      <c r="A18" s="76" t="str">
        <f t="shared" si="0"/>
        <v/>
      </c>
      <c r="B18" s="77" t="str">
        <f t="shared" si="1"/>
        <v/>
      </c>
      <c r="C18" s="78" t="str">
        <f t="shared" si="2"/>
        <v/>
      </c>
      <c r="D18" s="186"/>
      <c r="E18" s="186"/>
      <c r="F18" s="180"/>
      <c r="G18" s="180"/>
      <c r="H18" s="188"/>
    </row>
    <row r="19" spans="1:8" ht="63" customHeight="1" x14ac:dyDescent="0.25">
      <c r="A19" s="76" t="str">
        <f t="shared" si="0"/>
        <v/>
      </c>
      <c r="B19" s="77" t="str">
        <f t="shared" si="1"/>
        <v/>
      </c>
      <c r="C19" s="78" t="str">
        <f t="shared" si="2"/>
        <v/>
      </c>
      <c r="D19" s="186"/>
      <c r="E19" s="186"/>
      <c r="F19" s="180"/>
      <c r="G19" s="180"/>
      <c r="H19" s="188"/>
    </row>
    <row r="20" spans="1:8" ht="63" customHeight="1" x14ac:dyDescent="0.25">
      <c r="A20" s="76" t="str">
        <f t="shared" si="0"/>
        <v/>
      </c>
      <c r="B20" s="77" t="str">
        <f t="shared" si="1"/>
        <v/>
      </c>
      <c r="C20" s="78" t="str">
        <f t="shared" si="2"/>
        <v/>
      </c>
      <c r="D20" s="186"/>
      <c r="E20" s="186"/>
      <c r="F20" s="180"/>
      <c r="G20" s="180"/>
      <c r="H20" s="188"/>
    </row>
    <row r="21" spans="1:8" ht="63" customHeight="1" x14ac:dyDescent="0.25">
      <c r="A21" s="76" t="str">
        <f t="shared" si="0"/>
        <v/>
      </c>
      <c r="B21" s="77" t="str">
        <f t="shared" si="1"/>
        <v/>
      </c>
      <c r="C21" s="78" t="str">
        <f t="shared" si="2"/>
        <v/>
      </c>
      <c r="D21" s="186"/>
      <c r="E21" s="186"/>
      <c r="F21" s="181"/>
      <c r="G21" s="181"/>
      <c r="H21" s="188"/>
    </row>
    <row r="22" spans="1:8" ht="63" customHeight="1" x14ac:dyDescent="0.25">
      <c r="A22" s="76" t="str">
        <f t="shared" si="0"/>
        <v/>
      </c>
      <c r="B22" s="77" t="str">
        <f t="shared" si="1"/>
        <v/>
      </c>
      <c r="C22" s="78" t="str">
        <f t="shared" si="2"/>
        <v/>
      </c>
      <c r="D22" s="186"/>
      <c r="E22" s="186"/>
      <c r="F22" s="181"/>
      <c r="G22" s="181"/>
      <c r="H22" s="188"/>
    </row>
    <row r="23" spans="1:8" ht="63" customHeight="1" x14ac:dyDescent="0.25">
      <c r="A23" s="76" t="str">
        <f t="shared" si="0"/>
        <v/>
      </c>
      <c r="B23" s="77" t="str">
        <f t="shared" si="1"/>
        <v/>
      </c>
      <c r="C23" s="78" t="str">
        <f t="shared" si="2"/>
        <v/>
      </c>
      <c r="D23" s="186"/>
      <c r="E23" s="186"/>
      <c r="F23" s="181"/>
      <c r="G23" s="181"/>
      <c r="H23" s="188"/>
    </row>
    <row r="24" spans="1:8" ht="63" customHeight="1" x14ac:dyDescent="0.25">
      <c r="A24" s="76" t="str">
        <f t="shared" si="0"/>
        <v/>
      </c>
      <c r="B24" s="77" t="str">
        <f t="shared" si="1"/>
        <v/>
      </c>
      <c r="C24" s="78" t="str">
        <f t="shared" si="2"/>
        <v/>
      </c>
      <c r="D24" s="186"/>
      <c r="E24" s="186"/>
      <c r="F24" s="190"/>
      <c r="G24" s="181"/>
      <c r="H24" s="188"/>
    </row>
    <row r="25" spans="1:8" ht="63" customHeight="1" x14ac:dyDescent="0.25">
      <c r="A25" s="76" t="str">
        <f t="shared" si="0"/>
        <v/>
      </c>
      <c r="B25" s="77" t="str">
        <f t="shared" si="1"/>
        <v/>
      </c>
      <c r="C25" s="78" t="str">
        <f t="shared" si="2"/>
        <v/>
      </c>
      <c r="D25" s="186"/>
      <c r="E25" s="186"/>
      <c r="F25" s="181"/>
      <c r="G25" s="181"/>
      <c r="H25" s="188"/>
    </row>
    <row r="26" spans="1:8" ht="63" customHeight="1" x14ac:dyDescent="0.25">
      <c r="A26" s="76" t="str">
        <f t="shared" si="0"/>
        <v/>
      </c>
      <c r="B26" s="77" t="str">
        <f t="shared" si="1"/>
        <v/>
      </c>
      <c r="C26" s="78" t="str">
        <f t="shared" si="2"/>
        <v/>
      </c>
      <c r="D26" s="186"/>
      <c r="E26" s="186"/>
      <c r="F26" s="181"/>
      <c r="G26" s="181"/>
      <c r="H26" s="188"/>
    </row>
    <row r="27" spans="1:8" ht="63" customHeight="1" x14ac:dyDescent="0.25">
      <c r="A27" s="76" t="str">
        <f t="shared" si="0"/>
        <v/>
      </c>
      <c r="B27" s="77" t="str">
        <f t="shared" si="1"/>
        <v/>
      </c>
      <c r="C27" s="78" t="str">
        <f t="shared" si="2"/>
        <v/>
      </c>
      <c r="D27" s="186"/>
      <c r="E27" s="186"/>
      <c r="F27" s="181"/>
      <c r="G27" s="181"/>
      <c r="H27" s="188"/>
    </row>
    <row r="28" spans="1:8" ht="63" customHeight="1" x14ac:dyDescent="0.25">
      <c r="A28" s="76" t="str">
        <f t="shared" si="0"/>
        <v/>
      </c>
      <c r="B28" s="77" t="str">
        <f t="shared" si="1"/>
        <v/>
      </c>
      <c r="C28" s="78" t="str">
        <f t="shared" si="2"/>
        <v/>
      </c>
      <c r="D28" s="186"/>
      <c r="E28" s="186"/>
      <c r="F28" s="181"/>
      <c r="G28" s="181"/>
      <c r="H28" s="188"/>
    </row>
    <row r="29" spans="1:8" ht="63" customHeight="1" x14ac:dyDescent="0.25">
      <c r="A29" s="76" t="str">
        <f t="shared" si="0"/>
        <v/>
      </c>
      <c r="B29" s="77" t="str">
        <f t="shared" si="1"/>
        <v/>
      </c>
      <c r="C29" s="78" t="str">
        <f t="shared" si="2"/>
        <v/>
      </c>
      <c r="D29" s="186"/>
      <c r="E29" s="186"/>
      <c r="F29" s="181"/>
      <c r="G29" s="181"/>
      <c r="H29" s="188"/>
    </row>
    <row r="30" spans="1:8" ht="63" customHeight="1" x14ac:dyDescent="0.25">
      <c r="A30" s="76" t="str">
        <f t="shared" si="0"/>
        <v/>
      </c>
      <c r="B30" s="77" t="str">
        <f t="shared" si="1"/>
        <v/>
      </c>
      <c r="C30" s="78" t="str">
        <f t="shared" si="2"/>
        <v/>
      </c>
      <c r="D30" s="186"/>
      <c r="E30" s="186"/>
      <c r="F30" s="181"/>
      <c r="G30" s="181"/>
      <c r="H30" s="188"/>
    </row>
    <row r="31" spans="1:8" ht="63" customHeight="1" x14ac:dyDescent="0.25">
      <c r="A31" s="76" t="str">
        <f t="shared" si="0"/>
        <v/>
      </c>
      <c r="B31" s="77" t="str">
        <f t="shared" si="1"/>
        <v/>
      </c>
      <c r="C31" s="78" t="str">
        <f t="shared" si="2"/>
        <v/>
      </c>
      <c r="D31" s="186"/>
      <c r="E31" s="186"/>
      <c r="F31" s="181"/>
      <c r="G31" s="181"/>
      <c r="H31" s="188"/>
    </row>
    <row r="32" spans="1:8" ht="63" customHeight="1" x14ac:dyDescent="0.25">
      <c r="A32" s="76" t="str">
        <f t="shared" si="0"/>
        <v/>
      </c>
      <c r="B32" s="77" t="str">
        <f t="shared" si="1"/>
        <v/>
      </c>
      <c r="C32" s="78" t="str">
        <f t="shared" si="2"/>
        <v/>
      </c>
      <c r="D32" s="186"/>
      <c r="E32" s="186"/>
      <c r="F32" s="181"/>
      <c r="G32" s="181"/>
      <c r="H32" s="188"/>
    </row>
    <row r="33" spans="1:8" ht="63" customHeight="1" x14ac:dyDescent="0.25">
      <c r="A33" s="76" t="str">
        <f t="shared" si="0"/>
        <v/>
      </c>
      <c r="B33" s="77" t="str">
        <f t="shared" si="1"/>
        <v/>
      </c>
      <c r="C33" s="78" t="str">
        <f t="shared" si="2"/>
        <v/>
      </c>
      <c r="D33" s="186"/>
      <c r="E33" s="186"/>
      <c r="F33" s="181"/>
      <c r="G33" s="181"/>
      <c r="H33" s="188"/>
    </row>
    <row r="34" spans="1:8" ht="63" customHeight="1" x14ac:dyDescent="0.25">
      <c r="A34" s="76" t="str">
        <f t="shared" si="0"/>
        <v/>
      </c>
      <c r="B34" s="77" t="str">
        <f t="shared" si="1"/>
        <v/>
      </c>
      <c r="C34" s="78" t="str">
        <f t="shared" si="2"/>
        <v/>
      </c>
      <c r="D34" s="186"/>
      <c r="E34" s="186"/>
      <c r="F34" s="181"/>
      <c r="G34" s="181"/>
      <c r="H34" s="188"/>
    </row>
    <row r="35" spans="1:8" ht="63" customHeight="1" x14ac:dyDescent="0.25">
      <c r="A35" s="76" t="str">
        <f t="shared" si="0"/>
        <v/>
      </c>
      <c r="B35" s="77" t="str">
        <f t="shared" si="1"/>
        <v/>
      </c>
      <c r="C35" s="78" t="str">
        <f t="shared" si="2"/>
        <v/>
      </c>
      <c r="D35" s="186"/>
      <c r="E35" s="186"/>
      <c r="F35" s="181"/>
      <c r="G35" s="181"/>
      <c r="H35" s="188"/>
    </row>
    <row r="36" spans="1:8" ht="63" customHeight="1" x14ac:dyDescent="0.25">
      <c r="A36" s="76" t="str">
        <f t="shared" si="0"/>
        <v/>
      </c>
      <c r="B36" s="77" t="str">
        <f t="shared" si="1"/>
        <v/>
      </c>
      <c r="C36" s="78" t="str">
        <f t="shared" si="2"/>
        <v/>
      </c>
      <c r="D36" s="186"/>
      <c r="E36" s="186"/>
      <c r="F36" s="181"/>
      <c r="G36" s="181"/>
      <c r="H36" s="188"/>
    </row>
    <row r="37" spans="1:8" ht="63" customHeight="1" x14ac:dyDescent="0.25">
      <c r="A37" s="76" t="str">
        <f t="shared" si="0"/>
        <v/>
      </c>
      <c r="B37" s="77" t="str">
        <f t="shared" si="1"/>
        <v/>
      </c>
      <c r="C37" s="78" t="str">
        <f t="shared" si="2"/>
        <v/>
      </c>
      <c r="D37" s="186"/>
      <c r="E37" s="186"/>
      <c r="F37" s="181"/>
      <c r="G37" s="181"/>
      <c r="H37" s="188"/>
    </row>
    <row r="38" spans="1:8" ht="63" customHeight="1" x14ac:dyDescent="0.25">
      <c r="A38" s="76" t="str">
        <f t="shared" si="0"/>
        <v/>
      </c>
      <c r="B38" s="77" t="str">
        <f t="shared" si="1"/>
        <v/>
      </c>
      <c r="C38" s="78" t="str">
        <f t="shared" si="2"/>
        <v/>
      </c>
      <c r="D38" s="186"/>
      <c r="E38" s="186"/>
      <c r="F38" s="181"/>
      <c r="G38" s="181"/>
      <c r="H38" s="188"/>
    </row>
    <row r="39" spans="1:8" ht="63" customHeight="1" x14ac:dyDescent="0.25">
      <c r="A39" s="76" t="str">
        <f t="shared" si="0"/>
        <v/>
      </c>
      <c r="B39" s="77" t="str">
        <f t="shared" si="1"/>
        <v/>
      </c>
      <c r="C39" s="78" t="str">
        <f t="shared" si="2"/>
        <v/>
      </c>
      <c r="D39" s="186"/>
      <c r="E39" s="186"/>
      <c r="F39" s="181"/>
      <c r="G39" s="181"/>
      <c r="H39" s="188"/>
    </row>
    <row r="40" spans="1:8" ht="63" customHeight="1" x14ac:dyDescent="0.25">
      <c r="A40" s="76" t="str">
        <f t="shared" si="0"/>
        <v/>
      </c>
      <c r="B40" s="77" t="str">
        <f t="shared" si="1"/>
        <v/>
      </c>
      <c r="C40" s="78" t="str">
        <f t="shared" si="2"/>
        <v/>
      </c>
      <c r="D40" s="186"/>
      <c r="E40" s="186"/>
      <c r="F40" s="181"/>
      <c r="G40" s="181"/>
      <c r="H40" s="188"/>
    </row>
    <row r="41" spans="1:8" ht="63" customHeight="1" x14ac:dyDescent="0.25">
      <c r="A41" s="76" t="str">
        <f t="shared" si="0"/>
        <v/>
      </c>
      <c r="B41" s="77" t="str">
        <f t="shared" si="1"/>
        <v/>
      </c>
      <c r="C41" s="78" t="str">
        <f t="shared" si="2"/>
        <v/>
      </c>
      <c r="D41" s="186"/>
      <c r="E41" s="186"/>
      <c r="F41" s="181"/>
      <c r="G41" s="181"/>
      <c r="H41" s="188"/>
    </row>
    <row r="42" spans="1:8" ht="63" customHeight="1" x14ac:dyDescent="0.25">
      <c r="A42" s="76" t="str">
        <f t="shared" si="0"/>
        <v/>
      </c>
      <c r="B42" s="77" t="str">
        <f t="shared" si="1"/>
        <v/>
      </c>
      <c r="C42" s="78" t="str">
        <f t="shared" si="2"/>
        <v/>
      </c>
      <c r="D42" s="186"/>
      <c r="E42" s="186"/>
      <c r="F42" s="181"/>
      <c r="G42" s="181"/>
      <c r="H42" s="188"/>
    </row>
    <row r="43" spans="1:8" ht="63" customHeight="1" x14ac:dyDescent="0.25">
      <c r="A43" s="76" t="str">
        <f t="shared" si="0"/>
        <v/>
      </c>
      <c r="B43" s="77" t="str">
        <f t="shared" si="1"/>
        <v/>
      </c>
      <c r="C43" s="78" t="str">
        <f t="shared" si="2"/>
        <v/>
      </c>
      <c r="D43" s="186"/>
      <c r="E43" s="186"/>
      <c r="F43" s="181"/>
      <c r="G43" s="181"/>
      <c r="H43" s="188"/>
    </row>
    <row r="44" spans="1:8" ht="63" customHeight="1" x14ac:dyDescent="0.25">
      <c r="A44" s="76" t="str">
        <f t="shared" si="0"/>
        <v/>
      </c>
      <c r="B44" s="77" t="str">
        <f t="shared" si="1"/>
        <v/>
      </c>
      <c r="C44" s="78" t="str">
        <f t="shared" si="2"/>
        <v/>
      </c>
      <c r="D44" s="186"/>
      <c r="E44" s="186"/>
      <c r="F44" s="181"/>
      <c r="G44" s="181"/>
      <c r="H44" s="188"/>
    </row>
    <row r="45" spans="1:8" ht="63" customHeight="1" x14ac:dyDescent="0.25">
      <c r="A45" s="76" t="str">
        <f t="shared" si="0"/>
        <v/>
      </c>
      <c r="B45" s="77" t="str">
        <f t="shared" si="1"/>
        <v/>
      </c>
      <c r="C45" s="78" t="str">
        <f t="shared" si="2"/>
        <v/>
      </c>
      <c r="D45" s="186"/>
      <c r="E45" s="186"/>
      <c r="F45" s="181"/>
      <c r="G45" s="181"/>
      <c r="H45" s="188"/>
    </row>
    <row r="46" spans="1:8" ht="63" customHeight="1" x14ac:dyDescent="0.25">
      <c r="A46" s="76" t="str">
        <f t="shared" si="0"/>
        <v/>
      </c>
      <c r="B46" s="77" t="str">
        <f t="shared" si="1"/>
        <v/>
      </c>
      <c r="C46" s="78" t="str">
        <f t="shared" si="2"/>
        <v/>
      </c>
      <c r="D46" s="186"/>
      <c r="E46" s="186"/>
      <c r="F46" s="181"/>
      <c r="G46" s="181"/>
      <c r="H46" s="188"/>
    </row>
    <row r="47" spans="1:8" ht="63" customHeight="1" x14ac:dyDescent="0.25">
      <c r="A47" s="76" t="str">
        <f t="shared" si="0"/>
        <v/>
      </c>
      <c r="B47" s="77" t="str">
        <f t="shared" si="1"/>
        <v/>
      </c>
      <c r="C47" s="78" t="str">
        <f t="shared" si="2"/>
        <v/>
      </c>
      <c r="D47" s="186"/>
      <c r="E47" s="186"/>
      <c r="F47" s="181"/>
      <c r="G47" s="181"/>
      <c r="H47" s="188"/>
    </row>
    <row r="48" spans="1:8" ht="63" customHeight="1" x14ac:dyDescent="0.25">
      <c r="A48" s="76" t="str">
        <f t="shared" si="0"/>
        <v/>
      </c>
      <c r="B48" s="77" t="str">
        <f t="shared" si="1"/>
        <v/>
      </c>
      <c r="C48" s="78" t="str">
        <f t="shared" si="2"/>
        <v/>
      </c>
      <c r="D48" s="186"/>
      <c r="E48" s="186"/>
      <c r="F48" s="181"/>
      <c r="G48" s="181"/>
      <c r="H48" s="188"/>
    </row>
    <row r="49" spans="1:8" ht="63" customHeight="1" x14ac:dyDescent="0.25">
      <c r="A49" s="76" t="str">
        <f t="shared" si="0"/>
        <v/>
      </c>
      <c r="B49" s="77" t="str">
        <f t="shared" si="1"/>
        <v/>
      </c>
      <c r="C49" s="78" t="str">
        <f t="shared" si="2"/>
        <v/>
      </c>
      <c r="D49" s="186"/>
      <c r="E49" s="186"/>
      <c r="F49" s="181"/>
      <c r="G49" s="181"/>
      <c r="H49" s="188"/>
    </row>
    <row r="50" spans="1:8" ht="63" customHeight="1" x14ac:dyDescent="0.25">
      <c r="A50" s="76" t="str">
        <f t="shared" si="0"/>
        <v/>
      </c>
      <c r="B50" s="77" t="str">
        <f t="shared" si="1"/>
        <v/>
      </c>
      <c r="C50" s="78" t="str">
        <f t="shared" si="2"/>
        <v/>
      </c>
      <c r="D50" s="186"/>
      <c r="E50" s="186"/>
      <c r="F50" s="181"/>
      <c r="G50" s="181"/>
      <c r="H50" s="188"/>
    </row>
  </sheetData>
  <sheetProtection password="CC74" sheet="1" objects="1" scenarios="1" insertHyperlinks="0"/>
  <mergeCells count="4">
    <mergeCell ref="F1:F3"/>
    <mergeCell ref="G2:H3"/>
    <mergeCell ref="A3:D3"/>
    <mergeCell ref="G1:H1"/>
  </mergeCells>
  <conditionalFormatting sqref="F19:G19">
    <cfRule type="cellIs" dxfId="54" priority="2" operator="equal">
      <formula>0</formula>
    </cfRule>
  </conditionalFormatting>
  <conditionalFormatting sqref="E3">
    <cfRule type="expression" dxfId="53" priority="1">
      <formula>$A$3="?"</formula>
    </cfRule>
  </conditionalFormatting>
  <dataValidations count="2">
    <dataValidation type="list" allowBlank="1" showInputMessage="1" showErrorMessage="1" sqref="D5:D50" xr:uid="{00000000-0002-0000-3100-000000000000}">
      <formula1>cdoidoid</formula1>
    </dataValidation>
    <dataValidation type="list" allowBlank="1" showInputMessage="1" showErrorMessage="1" sqref="E5:E50" xr:uid="{00000000-0002-0000-3100-000001000000}">
      <formula1>cdoidoie</formula1>
    </dataValidation>
  </dataValidations>
  <pageMargins left="0.7" right="0.7" top="0.75" bottom="0.75" header="0.3" footer="0.3"/>
  <pageSetup paperSize="9" orientation="portrait" horizontalDpi="4294967293" vertic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3.5703125" customWidth="1"/>
    <col min="4" max="4" width="12.5703125" customWidth="1"/>
    <col min="5" max="5" width="18.28515625" customWidth="1"/>
    <col min="6" max="6" width="71.140625" customWidth="1"/>
    <col min="7" max="7" width="77.140625" customWidth="1"/>
    <col min="8" max="8" width="64.5703125" customWidth="1"/>
  </cols>
  <sheetData>
    <row r="1" spans="1:8" ht="47.25" customHeight="1" x14ac:dyDescent="0.25">
      <c r="A1" s="102" t="str">
        <f>FisaAutoevaluare!A1</f>
        <v>Universitatea SPIRU HARET - 
Anul universitar 2021-2022</v>
      </c>
      <c r="B1" s="102"/>
      <c r="C1" s="102"/>
      <c r="D1" s="102"/>
      <c r="E1" s="102"/>
      <c r="F1" s="669" t="str">
        <f>HYPERLINK("#FisaAutoevaluare!D216","Inapoi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FisaAutoevaluare!D216</f>
        <v>Editor de lucrări de specialitate/ coordonator de colecții de lucrări publicate la edituri cu prestigiu în domeniu sau de reviste neindexate, având afilierea instituțională la Universitatea Spiru Haret; editor șef/ editor șef adjunct de reviste neindexate publicate de o entitate din structura spațiului universitar Spiru Haret (Facultate USH, FRM, MMRM etc.).</v>
      </c>
      <c r="H2" s="681"/>
    </row>
    <row r="3" spans="1:8" ht="33.75" customHeight="1"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197" t="s">
        <v>2317</v>
      </c>
      <c r="E4" s="198" t="s">
        <v>2214</v>
      </c>
      <c r="F4" s="198" t="s">
        <v>2318</v>
      </c>
      <c r="G4" s="198" t="s">
        <v>2319</v>
      </c>
      <c r="H4" s="198" t="s">
        <v>1994</v>
      </c>
    </row>
    <row r="5" spans="1:8" ht="63" customHeight="1" x14ac:dyDescent="0.25">
      <c r="A5" s="76" t="str">
        <f>IF(B5="","",ROW()-4)</f>
        <v/>
      </c>
      <c r="B5" s="77" t="str">
        <f>IF(OR(F5&lt;&gt;"",G5&lt;&gt;"",H5&lt;&gt;""),"C23","")</f>
        <v/>
      </c>
      <c r="C5" s="78" t="str">
        <f>IF(AND(D5&lt;&gt;"",E5&lt;&gt;""),PROPER(A$3),"")</f>
        <v/>
      </c>
      <c r="D5" s="186"/>
      <c r="E5" s="186"/>
      <c r="F5" s="178"/>
      <c r="G5" s="180"/>
      <c r="H5" s="180"/>
    </row>
    <row r="6" spans="1:8" ht="63" customHeight="1" x14ac:dyDescent="0.25">
      <c r="A6" s="76" t="str">
        <f t="shared" ref="A6:A50" si="0">IF(B6="","",ROW()-4)</f>
        <v/>
      </c>
      <c r="B6" s="77" t="str">
        <f t="shared" ref="B6:B50" si="1">IF(OR(F6&lt;&gt;"",G6&lt;&gt;"",H6&lt;&gt;""),"C23","")</f>
        <v/>
      </c>
      <c r="C6" s="78" t="str">
        <f t="shared" ref="C6:C50" si="2">IF(AND(D6&lt;&gt;"",E6&lt;&gt;""),PROPER(A$3),"")</f>
        <v/>
      </c>
      <c r="D6" s="186"/>
      <c r="E6" s="186"/>
      <c r="F6" s="178"/>
      <c r="G6" s="178"/>
      <c r="H6" s="180"/>
    </row>
    <row r="7" spans="1:8" ht="63" customHeight="1" x14ac:dyDescent="0.25">
      <c r="A7" s="76" t="str">
        <f t="shared" si="0"/>
        <v/>
      </c>
      <c r="B7" s="77" t="str">
        <f t="shared" si="1"/>
        <v/>
      </c>
      <c r="C7" s="78" t="str">
        <f t="shared" si="2"/>
        <v/>
      </c>
      <c r="D7" s="186"/>
      <c r="E7" s="186"/>
      <c r="F7" s="180"/>
      <c r="G7" s="180"/>
      <c r="H7" s="178"/>
    </row>
    <row r="8" spans="1:8" ht="63" customHeight="1" x14ac:dyDescent="0.25">
      <c r="A8" s="76" t="str">
        <f t="shared" si="0"/>
        <v/>
      </c>
      <c r="B8" s="77" t="str">
        <f t="shared" si="1"/>
        <v/>
      </c>
      <c r="C8" s="78" t="str">
        <f t="shared" si="2"/>
        <v/>
      </c>
      <c r="D8" s="186"/>
      <c r="E8" s="186"/>
      <c r="F8" s="180"/>
      <c r="G8" s="180"/>
      <c r="H8" s="180"/>
    </row>
    <row r="9" spans="1:8" ht="63" customHeight="1" x14ac:dyDescent="0.25">
      <c r="A9" s="76" t="str">
        <f t="shared" si="0"/>
        <v/>
      </c>
      <c r="B9" s="77" t="str">
        <f t="shared" si="1"/>
        <v/>
      </c>
      <c r="C9" s="78" t="str">
        <f t="shared" si="2"/>
        <v/>
      </c>
      <c r="D9" s="186"/>
      <c r="E9" s="186"/>
      <c r="F9" s="180"/>
      <c r="G9" s="180"/>
      <c r="H9" s="180"/>
    </row>
    <row r="10" spans="1:8" ht="63" customHeight="1" x14ac:dyDescent="0.25">
      <c r="A10" s="76" t="str">
        <f t="shared" si="0"/>
        <v/>
      </c>
      <c r="B10" s="77" t="str">
        <f t="shared" si="1"/>
        <v/>
      </c>
      <c r="C10" s="78" t="str">
        <f t="shared" si="2"/>
        <v/>
      </c>
      <c r="D10" s="186"/>
      <c r="E10" s="186"/>
      <c r="F10" s="180"/>
      <c r="G10" s="180"/>
      <c r="H10" s="180"/>
    </row>
    <row r="11" spans="1:8" ht="63" customHeight="1" x14ac:dyDescent="0.25">
      <c r="A11" s="76" t="str">
        <f t="shared" si="0"/>
        <v/>
      </c>
      <c r="B11" s="77" t="str">
        <f t="shared" si="1"/>
        <v/>
      </c>
      <c r="C11" s="78" t="str">
        <f t="shared" si="2"/>
        <v/>
      </c>
      <c r="D11" s="186"/>
      <c r="E11" s="186"/>
      <c r="F11" s="180"/>
      <c r="G11" s="179"/>
      <c r="H11" s="180"/>
    </row>
    <row r="12" spans="1:8" ht="63" customHeight="1" x14ac:dyDescent="0.25">
      <c r="A12" s="76" t="str">
        <f t="shared" si="0"/>
        <v/>
      </c>
      <c r="B12" s="77" t="str">
        <f t="shared" si="1"/>
        <v/>
      </c>
      <c r="C12" s="78" t="str">
        <f t="shared" si="2"/>
        <v/>
      </c>
      <c r="D12" s="186"/>
      <c r="E12" s="186"/>
      <c r="F12" s="180"/>
      <c r="G12" s="180"/>
      <c r="H12" s="180"/>
    </row>
    <row r="13" spans="1:8" ht="63" customHeight="1" x14ac:dyDescent="0.25">
      <c r="A13" s="76" t="str">
        <f t="shared" si="0"/>
        <v/>
      </c>
      <c r="B13" s="77" t="str">
        <f t="shared" si="1"/>
        <v/>
      </c>
      <c r="C13" s="78" t="str">
        <f t="shared" si="2"/>
        <v/>
      </c>
      <c r="D13" s="186"/>
      <c r="E13" s="186"/>
      <c r="F13" s="180"/>
      <c r="G13" s="180"/>
      <c r="H13" s="180"/>
    </row>
    <row r="14" spans="1:8" ht="63" customHeight="1" x14ac:dyDescent="0.25">
      <c r="A14" s="76" t="str">
        <f t="shared" si="0"/>
        <v/>
      </c>
      <c r="B14" s="77" t="str">
        <f t="shared" si="1"/>
        <v/>
      </c>
      <c r="C14" s="78" t="str">
        <f t="shared" si="2"/>
        <v/>
      </c>
      <c r="D14" s="186"/>
      <c r="E14" s="186"/>
      <c r="F14" s="180"/>
      <c r="G14" s="180"/>
      <c r="H14" s="180"/>
    </row>
    <row r="15" spans="1:8" ht="63" customHeight="1" x14ac:dyDescent="0.25">
      <c r="A15" s="76" t="str">
        <f t="shared" si="0"/>
        <v/>
      </c>
      <c r="B15" s="77" t="str">
        <f t="shared" si="1"/>
        <v/>
      </c>
      <c r="C15" s="78" t="str">
        <f t="shared" si="2"/>
        <v/>
      </c>
      <c r="D15" s="186"/>
      <c r="E15" s="186"/>
      <c r="F15" s="180"/>
      <c r="G15" s="180"/>
      <c r="H15" s="180"/>
    </row>
    <row r="16" spans="1:8" ht="63" customHeight="1" x14ac:dyDescent="0.25">
      <c r="A16" s="76" t="str">
        <f t="shared" si="0"/>
        <v/>
      </c>
      <c r="B16" s="77" t="str">
        <f t="shared" si="1"/>
        <v/>
      </c>
      <c r="C16" s="78" t="str">
        <f t="shared" si="2"/>
        <v/>
      </c>
      <c r="D16" s="186"/>
      <c r="E16" s="186"/>
      <c r="F16" s="180"/>
      <c r="G16" s="180"/>
      <c r="H16" s="180"/>
    </row>
    <row r="17" spans="1:8" ht="63" customHeight="1" x14ac:dyDescent="0.25">
      <c r="A17" s="76" t="str">
        <f t="shared" si="0"/>
        <v/>
      </c>
      <c r="B17" s="77" t="str">
        <f t="shared" si="1"/>
        <v/>
      </c>
      <c r="C17" s="78" t="str">
        <f t="shared" si="2"/>
        <v/>
      </c>
      <c r="D17" s="186"/>
      <c r="E17" s="186"/>
      <c r="F17" s="180"/>
      <c r="G17" s="180"/>
      <c r="H17" s="180"/>
    </row>
    <row r="18" spans="1:8" ht="63" customHeight="1" x14ac:dyDescent="0.25">
      <c r="A18" s="76" t="str">
        <f t="shared" si="0"/>
        <v/>
      </c>
      <c r="B18" s="77" t="str">
        <f t="shared" si="1"/>
        <v/>
      </c>
      <c r="C18" s="78" t="str">
        <f t="shared" si="2"/>
        <v/>
      </c>
      <c r="D18" s="186"/>
      <c r="E18" s="186"/>
      <c r="F18" s="180"/>
      <c r="G18" s="180"/>
      <c r="H18" s="180"/>
    </row>
    <row r="19" spans="1:8" ht="63" customHeight="1" x14ac:dyDescent="0.25">
      <c r="A19" s="76" t="str">
        <f t="shared" si="0"/>
        <v/>
      </c>
      <c r="B19" s="77" t="str">
        <f t="shared" si="1"/>
        <v/>
      </c>
      <c r="C19" s="78" t="str">
        <f t="shared" si="2"/>
        <v/>
      </c>
      <c r="D19" s="186"/>
      <c r="E19" s="186"/>
      <c r="F19" s="180"/>
      <c r="G19" s="180"/>
      <c r="H19" s="180"/>
    </row>
    <row r="20" spans="1:8" ht="63" customHeight="1" x14ac:dyDescent="0.25">
      <c r="A20" s="76" t="str">
        <f t="shared" si="0"/>
        <v/>
      </c>
      <c r="B20" s="77" t="str">
        <f t="shared" si="1"/>
        <v/>
      </c>
      <c r="C20" s="78" t="str">
        <f t="shared" si="2"/>
        <v/>
      </c>
      <c r="D20" s="186"/>
      <c r="E20" s="186"/>
      <c r="F20" s="180"/>
      <c r="G20" s="180"/>
      <c r="H20" s="180"/>
    </row>
    <row r="21" spans="1:8" ht="63" customHeight="1" x14ac:dyDescent="0.25">
      <c r="A21" s="76" t="str">
        <f t="shared" si="0"/>
        <v/>
      </c>
      <c r="B21" s="77" t="str">
        <f t="shared" si="1"/>
        <v/>
      </c>
      <c r="C21" s="78" t="str">
        <f t="shared" si="2"/>
        <v/>
      </c>
      <c r="D21" s="186"/>
      <c r="E21" s="186"/>
      <c r="F21" s="181"/>
      <c r="G21" s="181"/>
      <c r="H21" s="180"/>
    </row>
    <row r="22" spans="1:8" ht="63" customHeight="1" x14ac:dyDescent="0.25">
      <c r="A22" s="76" t="str">
        <f t="shared" si="0"/>
        <v/>
      </c>
      <c r="B22" s="77" t="str">
        <f t="shared" si="1"/>
        <v/>
      </c>
      <c r="C22" s="78" t="str">
        <f t="shared" si="2"/>
        <v/>
      </c>
      <c r="D22" s="186"/>
      <c r="E22" s="186"/>
      <c r="F22" s="181"/>
      <c r="G22" s="181"/>
      <c r="H22" s="180"/>
    </row>
    <row r="23" spans="1:8" ht="63" customHeight="1" x14ac:dyDescent="0.25">
      <c r="A23" s="76" t="str">
        <f t="shared" si="0"/>
        <v/>
      </c>
      <c r="B23" s="77" t="str">
        <f t="shared" si="1"/>
        <v/>
      </c>
      <c r="C23" s="78" t="str">
        <f t="shared" si="2"/>
        <v/>
      </c>
      <c r="D23" s="186"/>
      <c r="E23" s="186"/>
      <c r="F23" s="181"/>
      <c r="G23" s="181"/>
      <c r="H23" s="180"/>
    </row>
    <row r="24" spans="1:8" ht="63" customHeight="1" x14ac:dyDescent="0.25">
      <c r="A24" s="76" t="str">
        <f t="shared" si="0"/>
        <v/>
      </c>
      <c r="B24" s="77" t="str">
        <f t="shared" si="1"/>
        <v/>
      </c>
      <c r="C24" s="78" t="str">
        <f t="shared" si="2"/>
        <v/>
      </c>
      <c r="D24" s="186"/>
      <c r="E24" s="186"/>
      <c r="F24" s="190"/>
      <c r="G24" s="181"/>
      <c r="H24" s="180"/>
    </row>
    <row r="25" spans="1:8" ht="63" customHeight="1" x14ac:dyDescent="0.25">
      <c r="A25" s="76" t="str">
        <f t="shared" si="0"/>
        <v/>
      </c>
      <c r="B25" s="77" t="str">
        <f t="shared" si="1"/>
        <v/>
      </c>
      <c r="C25" s="78" t="str">
        <f t="shared" si="2"/>
        <v/>
      </c>
      <c r="D25" s="186"/>
      <c r="E25" s="186"/>
      <c r="F25" s="181"/>
      <c r="G25" s="181"/>
      <c r="H25" s="180"/>
    </row>
    <row r="26" spans="1:8" ht="63" customHeight="1" x14ac:dyDescent="0.25">
      <c r="A26" s="76" t="str">
        <f t="shared" si="0"/>
        <v/>
      </c>
      <c r="B26" s="77" t="str">
        <f t="shared" si="1"/>
        <v/>
      </c>
      <c r="C26" s="78" t="str">
        <f t="shared" si="2"/>
        <v/>
      </c>
      <c r="D26" s="186"/>
      <c r="E26" s="186"/>
      <c r="F26" s="181"/>
      <c r="G26" s="181"/>
      <c r="H26" s="180"/>
    </row>
    <row r="27" spans="1:8" ht="63" customHeight="1" x14ac:dyDescent="0.25">
      <c r="A27" s="76" t="str">
        <f t="shared" si="0"/>
        <v/>
      </c>
      <c r="B27" s="77" t="str">
        <f t="shared" si="1"/>
        <v/>
      </c>
      <c r="C27" s="78" t="str">
        <f t="shared" si="2"/>
        <v/>
      </c>
      <c r="D27" s="186"/>
      <c r="E27" s="186"/>
      <c r="F27" s="181"/>
      <c r="G27" s="181"/>
      <c r="H27" s="180"/>
    </row>
    <row r="28" spans="1:8" ht="63" customHeight="1" x14ac:dyDescent="0.25">
      <c r="A28" s="76" t="str">
        <f t="shared" si="0"/>
        <v/>
      </c>
      <c r="B28" s="77" t="str">
        <f t="shared" si="1"/>
        <v/>
      </c>
      <c r="C28" s="78" t="str">
        <f t="shared" si="2"/>
        <v/>
      </c>
      <c r="D28" s="186"/>
      <c r="E28" s="186"/>
      <c r="F28" s="181"/>
      <c r="G28" s="181"/>
      <c r="H28" s="180"/>
    </row>
    <row r="29" spans="1:8" ht="63" customHeight="1" x14ac:dyDescent="0.25">
      <c r="A29" s="76" t="str">
        <f t="shared" si="0"/>
        <v/>
      </c>
      <c r="B29" s="77" t="str">
        <f t="shared" si="1"/>
        <v/>
      </c>
      <c r="C29" s="78" t="str">
        <f t="shared" si="2"/>
        <v/>
      </c>
      <c r="D29" s="186"/>
      <c r="E29" s="186"/>
      <c r="F29" s="181"/>
      <c r="G29" s="181"/>
      <c r="H29" s="180"/>
    </row>
    <row r="30" spans="1:8" ht="63" customHeight="1" x14ac:dyDescent="0.25">
      <c r="A30" s="76" t="str">
        <f t="shared" si="0"/>
        <v/>
      </c>
      <c r="B30" s="77" t="str">
        <f t="shared" si="1"/>
        <v/>
      </c>
      <c r="C30" s="78" t="str">
        <f t="shared" si="2"/>
        <v/>
      </c>
      <c r="D30" s="186"/>
      <c r="E30" s="186"/>
      <c r="F30" s="181"/>
      <c r="G30" s="181"/>
      <c r="H30" s="180"/>
    </row>
    <row r="31" spans="1:8" ht="63" customHeight="1" x14ac:dyDescent="0.25">
      <c r="A31" s="76" t="str">
        <f t="shared" si="0"/>
        <v/>
      </c>
      <c r="B31" s="77" t="str">
        <f t="shared" si="1"/>
        <v/>
      </c>
      <c r="C31" s="78" t="str">
        <f t="shared" si="2"/>
        <v/>
      </c>
      <c r="D31" s="186"/>
      <c r="E31" s="186"/>
      <c r="F31" s="181"/>
      <c r="G31" s="181"/>
      <c r="H31" s="180"/>
    </row>
    <row r="32" spans="1:8" ht="63" customHeight="1" x14ac:dyDescent="0.25">
      <c r="A32" s="76" t="str">
        <f t="shared" si="0"/>
        <v/>
      </c>
      <c r="B32" s="77" t="str">
        <f t="shared" si="1"/>
        <v/>
      </c>
      <c r="C32" s="78" t="str">
        <f t="shared" si="2"/>
        <v/>
      </c>
      <c r="D32" s="186"/>
      <c r="E32" s="186"/>
      <c r="F32" s="181"/>
      <c r="G32" s="181"/>
      <c r="H32" s="180"/>
    </row>
    <row r="33" spans="1:8" ht="63" customHeight="1" x14ac:dyDescent="0.25">
      <c r="A33" s="76" t="str">
        <f t="shared" si="0"/>
        <v/>
      </c>
      <c r="B33" s="77" t="str">
        <f t="shared" si="1"/>
        <v/>
      </c>
      <c r="C33" s="78" t="str">
        <f t="shared" si="2"/>
        <v/>
      </c>
      <c r="D33" s="186"/>
      <c r="E33" s="186"/>
      <c r="F33" s="181"/>
      <c r="G33" s="181"/>
      <c r="H33" s="180"/>
    </row>
    <row r="34" spans="1:8" ht="63" customHeight="1" x14ac:dyDescent="0.25">
      <c r="A34" s="76" t="str">
        <f t="shared" si="0"/>
        <v/>
      </c>
      <c r="B34" s="77" t="str">
        <f t="shared" si="1"/>
        <v/>
      </c>
      <c r="C34" s="78" t="str">
        <f t="shared" si="2"/>
        <v/>
      </c>
      <c r="D34" s="186"/>
      <c r="E34" s="186"/>
      <c r="F34" s="181"/>
      <c r="G34" s="181"/>
      <c r="H34" s="180"/>
    </row>
    <row r="35" spans="1:8" ht="63" customHeight="1" x14ac:dyDescent="0.25">
      <c r="A35" s="76" t="str">
        <f t="shared" si="0"/>
        <v/>
      </c>
      <c r="B35" s="77" t="str">
        <f t="shared" si="1"/>
        <v/>
      </c>
      <c r="C35" s="78" t="str">
        <f t="shared" si="2"/>
        <v/>
      </c>
      <c r="D35" s="186"/>
      <c r="E35" s="186"/>
      <c r="F35" s="181"/>
      <c r="G35" s="181"/>
      <c r="H35" s="180"/>
    </row>
    <row r="36" spans="1:8" ht="63" customHeight="1" x14ac:dyDescent="0.25">
      <c r="A36" s="76" t="str">
        <f t="shared" si="0"/>
        <v/>
      </c>
      <c r="B36" s="77" t="str">
        <f t="shared" si="1"/>
        <v/>
      </c>
      <c r="C36" s="78" t="str">
        <f t="shared" si="2"/>
        <v/>
      </c>
      <c r="D36" s="186"/>
      <c r="E36" s="186"/>
      <c r="F36" s="181"/>
      <c r="G36" s="181"/>
      <c r="H36" s="180"/>
    </row>
    <row r="37" spans="1:8" ht="63" customHeight="1" x14ac:dyDescent="0.25">
      <c r="A37" s="76" t="str">
        <f t="shared" si="0"/>
        <v/>
      </c>
      <c r="B37" s="77" t="str">
        <f t="shared" si="1"/>
        <v/>
      </c>
      <c r="C37" s="78" t="str">
        <f t="shared" si="2"/>
        <v/>
      </c>
      <c r="D37" s="186"/>
      <c r="E37" s="186"/>
      <c r="F37" s="181"/>
      <c r="G37" s="181"/>
      <c r="H37" s="180"/>
    </row>
    <row r="38" spans="1:8" ht="63" customHeight="1" x14ac:dyDescent="0.25">
      <c r="A38" s="76" t="str">
        <f t="shared" si="0"/>
        <v/>
      </c>
      <c r="B38" s="77" t="str">
        <f t="shared" si="1"/>
        <v/>
      </c>
      <c r="C38" s="78" t="str">
        <f t="shared" si="2"/>
        <v/>
      </c>
      <c r="D38" s="186"/>
      <c r="E38" s="186"/>
      <c r="F38" s="181"/>
      <c r="G38" s="181"/>
      <c r="H38" s="180"/>
    </row>
    <row r="39" spans="1:8" ht="63" customHeight="1" x14ac:dyDescent="0.25">
      <c r="A39" s="76" t="str">
        <f t="shared" si="0"/>
        <v/>
      </c>
      <c r="B39" s="77" t="str">
        <f t="shared" si="1"/>
        <v/>
      </c>
      <c r="C39" s="78" t="str">
        <f t="shared" si="2"/>
        <v/>
      </c>
      <c r="D39" s="186"/>
      <c r="E39" s="186"/>
      <c r="F39" s="181"/>
      <c r="G39" s="181"/>
      <c r="H39" s="180"/>
    </row>
    <row r="40" spans="1:8" ht="63" customHeight="1" x14ac:dyDescent="0.25">
      <c r="A40" s="76" t="str">
        <f t="shared" si="0"/>
        <v/>
      </c>
      <c r="B40" s="77" t="str">
        <f t="shared" si="1"/>
        <v/>
      </c>
      <c r="C40" s="78" t="str">
        <f t="shared" si="2"/>
        <v/>
      </c>
      <c r="D40" s="186"/>
      <c r="E40" s="186"/>
      <c r="F40" s="181"/>
      <c r="G40" s="181"/>
      <c r="H40" s="180"/>
    </row>
    <row r="41" spans="1:8" ht="63" customHeight="1" x14ac:dyDescent="0.25">
      <c r="A41" s="76" t="str">
        <f t="shared" si="0"/>
        <v/>
      </c>
      <c r="B41" s="77" t="str">
        <f t="shared" si="1"/>
        <v/>
      </c>
      <c r="C41" s="78" t="str">
        <f t="shared" si="2"/>
        <v/>
      </c>
      <c r="D41" s="186"/>
      <c r="E41" s="186"/>
      <c r="F41" s="181"/>
      <c r="G41" s="181"/>
      <c r="H41" s="180"/>
    </row>
    <row r="42" spans="1:8" ht="63" customHeight="1" x14ac:dyDescent="0.25">
      <c r="A42" s="76" t="str">
        <f t="shared" si="0"/>
        <v/>
      </c>
      <c r="B42" s="77" t="str">
        <f t="shared" si="1"/>
        <v/>
      </c>
      <c r="C42" s="78" t="str">
        <f t="shared" si="2"/>
        <v/>
      </c>
      <c r="D42" s="186"/>
      <c r="E42" s="186"/>
      <c r="F42" s="181"/>
      <c r="G42" s="181"/>
      <c r="H42" s="180"/>
    </row>
    <row r="43" spans="1:8" ht="63" customHeight="1" x14ac:dyDescent="0.25">
      <c r="A43" s="76" t="str">
        <f t="shared" si="0"/>
        <v/>
      </c>
      <c r="B43" s="77" t="str">
        <f t="shared" si="1"/>
        <v/>
      </c>
      <c r="C43" s="78" t="str">
        <f t="shared" si="2"/>
        <v/>
      </c>
      <c r="D43" s="186"/>
      <c r="E43" s="186"/>
      <c r="F43" s="181"/>
      <c r="G43" s="181"/>
      <c r="H43" s="180"/>
    </row>
    <row r="44" spans="1:8" ht="63" customHeight="1" x14ac:dyDescent="0.25">
      <c r="A44" s="76" t="str">
        <f t="shared" si="0"/>
        <v/>
      </c>
      <c r="B44" s="77" t="str">
        <f t="shared" si="1"/>
        <v/>
      </c>
      <c r="C44" s="78" t="str">
        <f t="shared" si="2"/>
        <v/>
      </c>
      <c r="D44" s="186"/>
      <c r="E44" s="186"/>
      <c r="F44" s="181"/>
      <c r="G44" s="181"/>
      <c r="H44" s="180"/>
    </row>
    <row r="45" spans="1:8" ht="63" customHeight="1" x14ac:dyDescent="0.25">
      <c r="A45" s="76" t="str">
        <f t="shared" si="0"/>
        <v/>
      </c>
      <c r="B45" s="77" t="str">
        <f t="shared" si="1"/>
        <v/>
      </c>
      <c r="C45" s="78" t="str">
        <f t="shared" si="2"/>
        <v/>
      </c>
      <c r="D45" s="186"/>
      <c r="E45" s="186"/>
      <c r="F45" s="181"/>
      <c r="G45" s="181"/>
      <c r="H45" s="180"/>
    </row>
    <row r="46" spans="1:8" ht="63" customHeight="1" x14ac:dyDescent="0.25">
      <c r="A46" s="76" t="str">
        <f t="shared" si="0"/>
        <v/>
      </c>
      <c r="B46" s="77" t="str">
        <f t="shared" si="1"/>
        <v/>
      </c>
      <c r="C46" s="78" t="str">
        <f t="shared" si="2"/>
        <v/>
      </c>
      <c r="D46" s="186"/>
      <c r="E46" s="186"/>
      <c r="F46" s="181"/>
      <c r="G46" s="181"/>
      <c r="H46" s="180"/>
    </row>
    <row r="47" spans="1:8" ht="63" customHeight="1" x14ac:dyDescent="0.25">
      <c r="A47" s="76" t="str">
        <f t="shared" si="0"/>
        <v/>
      </c>
      <c r="B47" s="77" t="str">
        <f t="shared" si="1"/>
        <v/>
      </c>
      <c r="C47" s="78" t="str">
        <f t="shared" si="2"/>
        <v/>
      </c>
      <c r="D47" s="186"/>
      <c r="E47" s="186"/>
      <c r="F47" s="181"/>
      <c r="G47" s="181"/>
      <c r="H47" s="180"/>
    </row>
    <row r="48" spans="1:8" ht="63" customHeight="1" x14ac:dyDescent="0.25">
      <c r="A48" s="76" t="str">
        <f t="shared" si="0"/>
        <v/>
      </c>
      <c r="B48" s="77" t="str">
        <f t="shared" si="1"/>
        <v/>
      </c>
      <c r="C48" s="78" t="str">
        <f t="shared" si="2"/>
        <v/>
      </c>
      <c r="D48" s="186"/>
      <c r="E48" s="186"/>
      <c r="F48" s="181"/>
      <c r="G48" s="181"/>
      <c r="H48" s="180"/>
    </row>
    <row r="49" spans="1:8" ht="63" customHeight="1" x14ac:dyDescent="0.25">
      <c r="A49" s="76" t="str">
        <f t="shared" si="0"/>
        <v/>
      </c>
      <c r="B49" s="77" t="str">
        <f t="shared" si="1"/>
        <v/>
      </c>
      <c r="C49" s="78" t="str">
        <f t="shared" si="2"/>
        <v/>
      </c>
      <c r="D49" s="186"/>
      <c r="E49" s="186"/>
      <c r="F49" s="181"/>
      <c r="G49" s="181"/>
      <c r="H49" s="180"/>
    </row>
    <row r="50" spans="1:8" ht="63" customHeight="1" x14ac:dyDescent="0.25">
      <c r="A50" s="76" t="str">
        <f t="shared" si="0"/>
        <v/>
      </c>
      <c r="B50" s="77" t="str">
        <f t="shared" si="1"/>
        <v/>
      </c>
      <c r="C50" s="78" t="str">
        <f t="shared" si="2"/>
        <v/>
      </c>
      <c r="D50" s="186"/>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52" priority="2" operator="equal">
      <formula>0</formula>
    </cfRule>
  </conditionalFormatting>
  <conditionalFormatting sqref="E3">
    <cfRule type="expression" dxfId="51" priority="1">
      <formula>$A$3="?"</formula>
    </cfRule>
  </conditionalFormatting>
  <dataValidations count="2">
    <dataValidation type="list" allowBlank="1" showInputMessage="1" showErrorMessage="1" sqref="D5:D50" xr:uid="{00000000-0002-0000-3200-000000000000}">
      <formula1>cdoitreid</formula1>
    </dataValidation>
    <dataValidation type="list" allowBlank="1" showInputMessage="1" showErrorMessage="1" sqref="E5:E50" xr:uid="{00000000-0002-0000-3200-000001000000}">
      <formula1>cdoitreie</formula1>
    </dataValidation>
  </dataValidations>
  <pageMargins left="0.7" right="0.7" top="0.75" bottom="0.75" header="0.3" footer="0.3"/>
  <pageSetup paperSize="9" orientation="portrait"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1.7109375" customWidth="1"/>
    <col min="4" max="4" width="8.85546875" customWidth="1"/>
    <col min="5" max="5" width="29" customWidth="1"/>
    <col min="6" max="6" width="54.42578125" customWidth="1"/>
    <col min="7" max="7" width="73.28515625" customWidth="1"/>
    <col min="8" max="8" width="68" customWidth="1"/>
  </cols>
  <sheetData>
    <row r="1" spans="1:8" ht="47.25" customHeight="1" x14ac:dyDescent="0.25">
      <c r="A1" s="102" t="str">
        <f>FisaAutoevaluare!A1</f>
        <v>Universitatea SPIRU HARET - 
Anul universitar 2021-2022</v>
      </c>
      <c r="B1" s="102"/>
      <c r="C1" s="102"/>
      <c r="D1" s="102"/>
      <c r="E1" s="102"/>
      <c r="F1" s="669" t="str">
        <f>HYPERLINK("#FisaAutoevaluare!D217","Inapoi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FisaAutoevaluare!D217</f>
        <v>Membru în colectivele editoriale/ de redacție sau comitetele științifice ale revistelor sau manifestărilor științifice, indexate ISI, având afilierea instituțională la Universitatea Spiru Haret.</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75" t="s">
        <v>2317</v>
      </c>
      <c r="E4" s="198" t="s">
        <v>2214</v>
      </c>
      <c r="F4" s="198" t="s">
        <v>2318</v>
      </c>
      <c r="G4" s="198" t="s">
        <v>2320</v>
      </c>
      <c r="H4" s="198" t="s">
        <v>1994</v>
      </c>
    </row>
    <row r="5" spans="1:8" ht="63" customHeight="1" x14ac:dyDescent="0.25">
      <c r="A5" s="76" t="str">
        <f>IF(B5="","",ROW()-4)</f>
        <v/>
      </c>
      <c r="B5" s="77" t="str">
        <f>IF(OR(F5&lt;&gt;"",G5&lt;&gt;"",H5&lt;&gt;""),"C24","")</f>
        <v/>
      </c>
      <c r="C5" s="78" t="str">
        <f>IF(E5&lt;&gt;"",PROPER(A$3),"")</f>
        <v/>
      </c>
      <c r="D5" s="78" t="str">
        <f>IF(E5&lt;&gt;"","membru","")</f>
        <v/>
      </c>
      <c r="E5" s="186"/>
      <c r="F5" s="178"/>
      <c r="G5" s="180"/>
      <c r="H5" s="180"/>
    </row>
    <row r="6" spans="1:8" ht="63" customHeight="1" x14ac:dyDescent="0.25">
      <c r="A6" s="76" t="str">
        <f t="shared" ref="A6:A50" si="0">IF(B6="","",ROW()-4)</f>
        <v/>
      </c>
      <c r="B6" s="77" t="str">
        <f t="shared" ref="B6:B50" si="1">IF(OR(F6&lt;&gt;"",G6&lt;&gt;"",H6&lt;&gt;""),"C24","")</f>
        <v/>
      </c>
      <c r="C6" s="78" t="str">
        <f t="shared" ref="C6:C50" si="2">IF(E6&lt;&gt;"",PROPER(A$3),"")</f>
        <v/>
      </c>
      <c r="D6" s="78" t="str">
        <f t="shared" ref="D6:D50" si="3">IF(E6&lt;&gt;"","membru","")</f>
        <v/>
      </c>
      <c r="E6" s="186"/>
      <c r="F6" s="180"/>
      <c r="G6" s="180"/>
      <c r="H6" s="180"/>
    </row>
    <row r="7" spans="1:8" ht="63" customHeight="1" x14ac:dyDescent="0.25">
      <c r="A7" s="76" t="str">
        <f t="shared" si="0"/>
        <v/>
      </c>
      <c r="B7" s="77" t="str">
        <f t="shared" si="1"/>
        <v/>
      </c>
      <c r="C7" s="78" t="str">
        <f t="shared" si="2"/>
        <v/>
      </c>
      <c r="D7" s="78" t="str">
        <f t="shared" si="3"/>
        <v/>
      </c>
      <c r="E7" s="186"/>
      <c r="F7" s="180"/>
      <c r="G7" s="180"/>
      <c r="H7" s="180"/>
    </row>
    <row r="8" spans="1:8" ht="63" customHeight="1" x14ac:dyDescent="0.25">
      <c r="A8" s="76" t="str">
        <f t="shared" si="0"/>
        <v/>
      </c>
      <c r="B8" s="77" t="str">
        <f t="shared" si="1"/>
        <v/>
      </c>
      <c r="C8" s="78" t="str">
        <f t="shared" si="2"/>
        <v/>
      </c>
      <c r="D8" s="78" t="str">
        <f t="shared" si="3"/>
        <v/>
      </c>
      <c r="E8" s="186"/>
      <c r="F8" s="178"/>
      <c r="G8" s="180"/>
      <c r="H8" s="180"/>
    </row>
    <row r="9" spans="1:8" ht="63" customHeight="1" x14ac:dyDescent="0.25">
      <c r="A9" s="76" t="str">
        <f t="shared" si="0"/>
        <v/>
      </c>
      <c r="B9" s="77" t="str">
        <f t="shared" si="1"/>
        <v/>
      </c>
      <c r="C9" s="78" t="str">
        <f t="shared" si="2"/>
        <v/>
      </c>
      <c r="D9" s="78" t="str">
        <f t="shared" si="3"/>
        <v/>
      </c>
      <c r="E9" s="186"/>
      <c r="F9" s="180"/>
      <c r="G9" s="180"/>
      <c r="H9" s="180"/>
    </row>
    <row r="10" spans="1:8" ht="63" customHeight="1" x14ac:dyDescent="0.25">
      <c r="A10" s="76" t="str">
        <f t="shared" si="0"/>
        <v/>
      </c>
      <c r="B10" s="77" t="str">
        <f t="shared" si="1"/>
        <v/>
      </c>
      <c r="C10" s="78" t="str">
        <f t="shared" si="2"/>
        <v/>
      </c>
      <c r="D10" s="78" t="str">
        <f t="shared" si="3"/>
        <v/>
      </c>
      <c r="E10" s="186"/>
      <c r="F10" s="180"/>
      <c r="G10" s="180"/>
      <c r="H10" s="180"/>
    </row>
    <row r="11" spans="1:8" ht="63" customHeight="1" x14ac:dyDescent="0.25">
      <c r="A11" s="76" t="str">
        <f t="shared" si="0"/>
        <v/>
      </c>
      <c r="B11" s="77" t="str">
        <f t="shared" si="1"/>
        <v/>
      </c>
      <c r="C11" s="78" t="str">
        <f t="shared" si="2"/>
        <v/>
      </c>
      <c r="D11" s="78" t="str">
        <f t="shared" si="3"/>
        <v/>
      </c>
      <c r="E11" s="186"/>
      <c r="F11" s="180"/>
      <c r="G11" s="179"/>
      <c r="H11" s="180"/>
    </row>
    <row r="12" spans="1:8" ht="63" customHeight="1" x14ac:dyDescent="0.25">
      <c r="A12" s="76" t="str">
        <f t="shared" si="0"/>
        <v/>
      </c>
      <c r="B12" s="77" t="str">
        <f t="shared" si="1"/>
        <v/>
      </c>
      <c r="C12" s="78" t="str">
        <f t="shared" si="2"/>
        <v/>
      </c>
      <c r="D12" s="78" t="str">
        <f t="shared" si="3"/>
        <v/>
      </c>
      <c r="E12" s="186"/>
      <c r="F12" s="180"/>
      <c r="G12" s="180"/>
      <c r="H12" s="180"/>
    </row>
    <row r="13" spans="1:8" ht="63" customHeight="1" x14ac:dyDescent="0.25">
      <c r="A13" s="76" t="str">
        <f t="shared" si="0"/>
        <v/>
      </c>
      <c r="B13" s="77" t="str">
        <f t="shared" si="1"/>
        <v/>
      </c>
      <c r="C13" s="78" t="str">
        <f t="shared" si="2"/>
        <v/>
      </c>
      <c r="D13" s="78" t="str">
        <f t="shared" si="3"/>
        <v/>
      </c>
      <c r="E13" s="186"/>
      <c r="F13" s="180"/>
      <c r="G13" s="180"/>
      <c r="H13" s="180"/>
    </row>
    <row r="14" spans="1:8" ht="63" customHeight="1" x14ac:dyDescent="0.25">
      <c r="A14" s="76" t="str">
        <f t="shared" si="0"/>
        <v/>
      </c>
      <c r="B14" s="77" t="str">
        <f t="shared" si="1"/>
        <v/>
      </c>
      <c r="C14" s="78" t="str">
        <f t="shared" si="2"/>
        <v/>
      </c>
      <c r="D14" s="78" t="str">
        <f t="shared" si="3"/>
        <v/>
      </c>
      <c r="E14" s="186"/>
      <c r="F14" s="180"/>
      <c r="G14" s="180"/>
      <c r="H14" s="180"/>
    </row>
    <row r="15" spans="1:8" ht="63" customHeight="1" x14ac:dyDescent="0.25">
      <c r="A15" s="76" t="str">
        <f t="shared" si="0"/>
        <v/>
      </c>
      <c r="B15" s="77" t="str">
        <f t="shared" si="1"/>
        <v/>
      </c>
      <c r="C15" s="78" t="str">
        <f t="shared" si="2"/>
        <v/>
      </c>
      <c r="D15" s="78" t="str">
        <f t="shared" si="3"/>
        <v/>
      </c>
      <c r="E15" s="186"/>
      <c r="F15" s="180"/>
      <c r="G15" s="180"/>
      <c r="H15" s="180"/>
    </row>
    <row r="16" spans="1:8" ht="63" customHeight="1" x14ac:dyDescent="0.25">
      <c r="A16" s="76" t="str">
        <f t="shared" si="0"/>
        <v/>
      </c>
      <c r="B16" s="77" t="str">
        <f t="shared" si="1"/>
        <v/>
      </c>
      <c r="C16" s="78" t="str">
        <f t="shared" si="2"/>
        <v/>
      </c>
      <c r="D16" s="78" t="str">
        <f t="shared" si="3"/>
        <v/>
      </c>
      <c r="E16" s="186"/>
      <c r="F16" s="180"/>
      <c r="G16" s="180"/>
      <c r="H16" s="180"/>
    </row>
    <row r="17" spans="1:8" ht="63" customHeight="1" x14ac:dyDescent="0.25">
      <c r="A17" s="76" t="str">
        <f t="shared" si="0"/>
        <v/>
      </c>
      <c r="B17" s="77" t="str">
        <f t="shared" si="1"/>
        <v/>
      </c>
      <c r="C17" s="78" t="str">
        <f t="shared" si="2"/>
        <v/>
      </c>
      <c r="D17" s="78" t="str">
        <f t="shared" si="3"/>
        <v/>
      </c>
      <c r="E17" s="186"/>
      <c r="F17" s="180"/>
      <c r="G17" s="180"/>
      <c r="H17" s="180"/>
    </row>
    <row r="18" spans="1:8" ht="63" customHeight="1" x14ac:dyDescent="0.25">
      <c r="A18" s="76" t="str">
        <f t="shared" si="0"/>
        <v/>
      </c>
      <c r="B18" s="77" t="str">
        <f t="shared" si="1"/>
        <v/>
      </c>
      <c r="C18" s="78" t="str">
        <f t="shared" si="2"/>
        <v/>
      </c>
      <c r="D18" s="78" t="str">
        <f t="shared" si="3"/>
        <v/>
      </c>
      <c r="E18" s="186"/>
      <c r="F18" s="180"/>
      <c r="G18" s="180"/>
      <c r="H18" s="180"/>
    </row>
    <row r="19" spans="1:8" ht="63" customHeight="1" x14ac:dyDescent="0.25">
      <c r="A19" s="76" t="str">
        <f t="shared" si="0"/>
        <v/>
      </c>
      <c r="B19" s="77" t="str">
        <f t="shared" si="1"/>
        <v/>
      </c>
      <c r="C19" s="78" t="str">
        <f t="shared" si="2"/>
        <v/>
      </c>
      <c r="D19" s="78" t="str">
        <f t="shared" si="3"/>
        <v/>
      </c>
      <c r="E19" s="186"/>
      <c r="F19" s="180"/>
      <c r="G19" s="180"/>
      <c r="H19" s="180"/>
    </row>
    <row r="20" spans="1:8" ht="63" customHeight="1" x14ac:dyDescent="0.25">
      <c r="A20" s="76" t="str">
        <f t="shared" si="0"/>
        <v/>
      </c>
      <c r="B20" s="77" t="str">
        <f t="shared" si="1"/>
        <v/>
      </c>
      <c r="C20" s="78" t="str">
        <f t="shared" si="2"/>
        <v/>
      </c>
      <c r="D20" s="78" t="str">
        <f t="shared" si="3"/>
        <v/>
      </c>
      <c r="E20" s="186"/>
      <c r="F20" s="180"/>
      <c r="G20" s="180"/>
      <c r="H20" s="180"/>
    </row>
    <row r="21" spans="1:8" ht="63" customHeight="1" x14ac:dyDescent="0.25">
      <c r="A21" s="76" t="str">
        <f t="shared" si="0"/>
        <v/>
      </c>
      <c r="B21" s="77" t="str">
        <f t="shared" si="1"/>
        <v/>
      </c>
      <c r="C21" s="78" t="str">
        <f t="shared" si="2"/>
        <v/>
      </c>
      <c r="D21" s="78" t="str">
        <f t="shared" si="3"/>
        <v/>
      </c>
      <c r="E21" s="186"/>
      <c r="F21" s="181"/>
      <c r="G21" s="181"/>
      <c r="H21" s="180"/>
    </row>
    <row r="22" spans="1:8" ht="63" customHeight="1" x14ac:dyDescent="0.25">
      <c r="A22" s="76" t="str">
        <f t="shared" si="0"/>
        <v/>
      </c>
      <c r="B22" s="77" t="str">
        <f t="shared" si="1"/>
        <v/>
      </c>
      <c r="C22" s="78" t="str">
        <f t="shared" si="2"/>
        <v/>
      </c>
      <c r="D22" s="78" t="str">
        <f t="shared" si="3"/>
        <v/>
      </c>
      <c r="E22" s="186"/>
      <c r="F22" s="181"/>
      <c r="G22" s="181"/>
      <c r="H22" s="180"/>
    </row>
    <row r="23" spans="1:8" ht="63" customHeight="1" x14ac:dyDescent="0.25">
      <c r="A23" s="76" t="str">
        <f t="shared" si="0"/>
        <v/>
      </c>
      <c r="B23" s="77" t="str">
        <f t="shared" si="1"/>
        <v/>
      </c>
      <c r="C23" s="78" t="str">
        <f t="shared" si="2"/>
        <v/>
      </c>
      <c r="D23" s="78" t="str">
        <f t="shared" si="3"/>
        <v/>
      </c>
      <c r="E23" s="186"/>
      <c r="F23" s="181"/>
      <c r="G23" s="181"/>
      <c r="H23" s="180"/>
    </row>
    <row r="24" spans="1:8" ht="63" customHeight="1" x14ac:dyDescent="0.25">
      <c r="A24" s="76" t="str">
        <f t="shared" si="0"/>
        <v/>
      </c>
      <c r="B24" s="77" t="str">
        <f t="shared" si="1"/>
        <v/>
      </c>
      <c r="C24" s="78" t="str">
        <f t="shared" si="2"/>
        <v/>
      </c>
      <c r="D24" s="78" t="str">
        <f t="shared" si="3"/>
        <v/>
      </c>
      <c r="E24" s="186"/>
      <c r="F24" s="190"/>
      <c r="G24" s="181"/>
      <c r="H24" s="180"/>
    </row>
    <row r="25" spans="1:8" ht="63" customHeight="1" x14ac:dyDescent="0.25">
      <c r="A25" s="76" t="str">
        <f t="shared" si="0"/>
        <v/>
      </c>
      <c r="B25" s="77" t="str">
        <f t="shared" si="1"/>
        <v/>
      </c>
      <c r="C25" s="78" t="str">
        <f t="shared" si="2"/>
        <v/>
      </c>
      <c r="D25" s="78" t="str">
        <f t="shared" si="3"/>
        <v/>
      </c>
      <c r="E25" s="186"/>
      <c r="F25" s="181"/>
      <c r="G25" s="181"/>
      <c r="H25" s="180"/>
    </row>
    <row r="26" spans="1:8" ht="63" customHeight="1" x14ac:dyDescent="0.25">
      <c r="A26" s="76" t="str">
        <f t="shared" si="0"/>
        <v/>
      </c>
      <c r="B26" s="77" t="str">
        <f t="shared" si="1"/>
        <v/>
      </c>
      <c r="C26" s="78" t="str">
        <f t="shared" si="2"/>
        <v/>
      </c>
      <c r="D26" s="78" t="str">
        <f t="shared" si="3"/>
        <v/>
      </c>
      <c r="E26" s="186"/>
      <c r="F26" s="181"/>
      <c r="G26" s="181"/>
      <c r="H26" s="180"/>
    </row>
    <row r="27" spans="1:8" ht="63" customHeight="1" x14ac:dyDescent="0.25">
      <c r="A27" s="76" t="str">
        <f t="shared" si="0"/>
        <v/>
      </c>
      <c r="B27" s="77" t="str">
        <f t="shared" si="1"/>
        <v/>
      </c>
      <c r="C27" s="78" t="str">
        <f t="shared" si="2"/>
        <v/>
      </c>
      <c r="D27" s="78" t="str">
        <f t="shared" si="3"/>
        <v/>
      </c>
      <c r="E27" s="186"/>
      <c r="F27" s="181"/>
      <c r="G27" s="181"/>
      <c r="H27" s="180"/>
    </row>
    <row r="28" spans="1:8" ht="63" customHeight="1" x14ac:dyDescent="0.25">
      <c r="A28" s="76" t="str">
        <f t="shared" si="0"/>
        <v/>
      </c>
      <c r="B28" s="77" t="str">
        <f t="shared" si="1"/>
        <v/>
      </c>
      <c r="C28" s="78" t="str">
        <f t="shared" si="2"/>
        <v/>
      </c>
      <c r="D28" s="78" t="str">
        <f t="shared" si="3"/>
        <v/>
      </c>
      <c r="E28" s="186"/>
      <c r="F28" s="181"/>
      <c r="G28" s="181"/>
      <c r="H28" s="180"/>
    </row>
    <row r="29" spans="1:8" ht="63" customHeight="1" x14ac:dyDescent="0.25">
      <c r="A29" s="76" t="str">
        <f t="shared" si="0"/>
        <v/>
      </c>
      <c r="B29" s="77" t="str">
        <f t="shared" si="1"/>
        <v/>
      </c>
      <c r="C29" s="78" t="str">
        <f t="shared" si="2"/>
        <v/>
      </c>
      <c r="D29" s="78" t="str">
        <f t="shared" si="3"/>
        <v/>
      </c>
      <c r="E29" s="186"/>
      <c r="F29" s="181"/>
      <c r="G29" s="181"/>
      <c r="H29" s="180"/>
    </row>
    <row r="30" spans="1:8" ht="63" customHeight="1" x14ac:dyDescent="0.25">
      <c r="A30" s="76" t="str">
        <f t="shared" si="0"/>
        <v/>
      </c>
      <c r="B30" s="77" t="str">
        <f t="shared" si="1"/>
        <v/>
      </c>
      <c r="C30" s="78" t="str">
        <f t="shared" si="2"/>
        <v/>
      </c>
      <c r="D30" s="78" t="str">
        <f t="shared" si="3"/>
        <v/>
      </c>
      <c r="E30" s="186"/>
      <c r="F30" s="181"/>
      <c r="G30" s="181"/>
      <c r="H30" s="180"/>
    </row>
    <row r="31" spans="1:8" ht="63" customHeight="1" x14ac:dyDescent="0.25">
      <c r="A31" s="76" t="str">
        <f t="shared" si="0"/>
        <v/>
      </c>
      <c r="B31" s="77" t="str">
        <f t="shared" si="1"/>
        <v/>
      </c>
      <c r="C31" s="78" t="str">
        <f t="shared" si="2"/>
        <v/>
      </c>
      <c r="D31" s="78" t="str">
        <f t="shared" si="3"/>
        <v/>
      </c>
      <c r="E31" s="186"/>
      <c r="F31" s="181"/>
      <c r="G31" s="181"/>
      <c r="H31" s="180"/>
    </row>
    <row r="32" spans="1:8" ht="63" customHeight="1" x14ac:dyDescent="0.25">
      <c r="A32" s="76" t="str">
        <f t="shared" si="0"/>
        <v/>
      </c>
      <c r="B32" s="77" t="str">
        <f t="shared" si="1"/>
        <v/>
      </c>
      <c r="C32" s="78" t="str">
        <f t="shared" si="2"/>
        <v/>
      </c>
      <c r="D32" s="78" t="str">
        <f t="shared" si="3"/>
        <v/>
      </c>
      <c r="E32" s="186"/>
      <c r="F32" s="181"/>
      <c r="G32" s="181"/>
      <c r="H32" s="180"/>
    </row>
    <row r="33" spans="1:8" ht="63" customHeight="1" x14ac:dyDescent="0.25">
      <c r="A33" s="76" t="str">
        <f t="shared" si="0"/>
        <v/>
      </c>
      <c r="B33" s="77" t="str">
        <f t="shared" si="1"/>
        <v/>
      </c>
      <c r="C33" s="78" t="str">
        <f t="shared" si="2"/>
        <v/>
      </c>
      <c r="D33" s="78" t="str">
        <f t="shared" si="3"/>
        <v/>
      </c>
      <c r="E33" s="186"/>
      <c r="F33" s="181"/>
      <c r="G33" s="181"/>
      <c r="H33" s="180"/>
    </row>
    <row r="34" spans="1:8" ht="63" customHeight="1" x14ac:dyDescent="0.25">
      <c r="A34" s="76" t="str">
        <f t="shared" si="0"/>
        <v/>
      </c>
      <c r="B34" s="77" t="str">
        <f t="shared" si="1"/>
        <v/>
      </c>
      <c r="C34" s="78" t="str">
        <f t="shared" si="2"/>
        <v/>
      </c>
      <c r="D34" s="78" t="str">
        <f t="shared" si="3"/>
        <v/>
      </c>
      <c r="E34" s="186"/>
      <c r="F34" s="181"/>
      <c r="G34" s="181"/>
      <c r="H34" s="180"/>
    </row>
    <row r="35" spans="1:8" ht="63" customHeight="1" x14ac:dyDescent="0.25">
      <c r="A35" s="76" t="str">
        <f t="shared" si="0"/>
        <v/>
      </c>
      <c r="B35" s="77" t="str">
        <f t="shared" si="1"/>
        <v/>
      </c>
      <c r="C35" s="78" t="str">
        <f t="shared" si="2"/>
        <v/>
      </c>
      <c r="D35" s="78" t="str">
        <f t="shared" si="3"/>
        <v/>
      </c>
      <c r="E35" s="186"/>
      <c r="F35" s="181"/>
      <c r="G35" s="181"/>
      <c r="H35" s="180"/>
    </row>
    <row r="36" spans="1:8" ht="63" customHeight="1" x14ac:dyDescent="0.25">
      <c r="A36" s="76" t="str">
        <f t="shared" si="0"/>
        <v/>
      </c>
      <c r="B36" s="77" t="str">
        <f t="shared" si="1"/>
        <v/>
      </c>
      <c r="C36" s="78" t="str">
        <f t="shared" si="2"/>
        <v/>
      </c>
      <c r="D36" s="78" t="str">
        <f t="shared" si="3"/>
        <v/>
      </c>
      <c r="E36" s="186"/>
      <c r="F36" s="181"/>
      <c r="G36" s="181"/>
      <c r="H36" s="180"/>
    </row>
    <row r="37" spans="1:8" ht="63" customHeight="1" x14ac:dyDescent="0.25">
      <c r="A37" s="76" t="str">
        <f t="shared" si="0"/>
        <v/>
      </c>
      <c r="B37" s="77" t="str">
        <f t="shared" si="1"/>
        <v/>
      </c>
      <c r="C37" s="78" t="str">
        <f t="shared" si="2"/>
        <v/>
      </c>
      <c r="D37" s="78" t="str">
        <f t="shared" si="3"/>
        <v/>
      </c>
      <c r="E37" s="186"/>
      <c r="F37" s="181"/>
      <c r="G37" s="181"/>
      <c r="H37" s="180"/>
    </row>
    <row r="38" spans="1:8" ht="63" customHeight="1" x14ac:dyDescent="0.25">
      <c r="A38" s="76" t="str">
        <f t="shared" si="0"/>
        <v/>
      </c>
      <c r="B38" s="77" t="str">
        <f t="shared" si="1"/>
        <v/>
      </c>
      <c r="C38" s="78" t="str">
        <f t="shared" si="2"/>
        <v/>
      </c>
      <c r="D38" s="78" t="str">
        <f t="shared" si="3"/>
        <v/>
      </c>
      <c r="E38" s="186"/>
      <c r="F38" s="181"/>
      <c r="G38" s="181"/>
      <c r="H38" s="180"/>
    </row>
    <row r="39" spans="1:8" ht="63" customHeight="1" x14ac:dyDescent="0.25">
      <c r="A39" s="76" t="str">
        <f t="shared" si="0"/>
        <v/>
      </c>
      <c r="B39" s="77" t="str">
        <f t="shared" si="1"/>
        <v/>
      </c>
      <c r="C39" s="78" t="str">
        <f t="shared" si="2"/>
        <v/>
      </c>
      <c r="D39" s="78" t="str">
        <f t="shared" si="3"/>
        <v/>
      </c>
      <c r="E39" s="186"/>
      <c r="F39" s="181"/>
      <c r="G39" s="181"/>
      <c r="H39" s="180"/>
    </row>
    <row r="40" spans="1:8" ht="63" customHeight="1" x14ac:dyDescent="0.25">
      <c r="A40" s="76" t="str">
        <f t="shared" si="0"/>
        <v/>
      </c>
      <c r="B40" s="77" t="str">
        <f t="shared" si="1"/>
        <v/>
      </c>
      <c r="C40" s="78" t="str">
        <f t="shared" si="2"/>
        <v/>
      </c>
      <c r="D40" s="78" t="str">
        <f t="shared" si="3"/>
        <v/>
      </c>
      <c r="E40" s="186"/>
      <c r="F40" s="181"/>
      <c r="G40" s="181"/>
      <c r="H40" s="180"/>
    </row>
    <row r="41" spans="1:8" ht="63" customHeight="1" x14ac:dyDescent="0.25">
      <c r="A41" s="76" t="str">
        <f t="shared" si="0"/>
        <v/>
      </c>
      <c r="B41" s="77" t="str">
        <f t="shared" si="1"/>
        <v/>
      </c>
      <c r="C41" s="78" t="str">
        <f t="shared" si="2"/>
        <v/>
      </c>
      <c r="D41" s="78" t="str">
        <f t="shared" si="3"/>
        <v/>
      </c>
      <c r="E41" s="186"/>
      <c r="F41" s="181"/>
      <c r="G41" s="181"/>
      <c r="H41" s="180"/>
    </row>
    <row r="42" spans="1:8" ht="63" customHeight="1" x14ac:dyDescent="0.25">
      <c r="A42" s="76" t="str">
        <f t="shared" si="0"/>
        <v/>
      </c>
      <c r="B42" s="77" t="str">
        <f t="shared" si="1"/>
        <v/>
      </c>
      <c r="C42" s="78" t="str">
        <f t="shared" si="2"/>
        <v/>
      </c>
      <c r="D42" s="78" t="str">
        <f t="shared" si="3"/>
        <v/>
      </c>
      <c r="E42" s="186"/>
      <c r="F42" s="181"/>
      <c r="G42" s="181"/>
      <c r="H42" s="180"/>
    </row>
    <row r="43" spans="1:8" ht="63" customHeight="1" x14ac:dyDescent="0.25">
      <c r="A43" s="76" t="str">
        <f t="shared" si="0"/>
        <v/>
      </c>
      <c r="B43" s="77" t="str">
        <f t="shared" si="1"/>
        <v/>
      </c>
      <c r="C43" s="78" t="str">
        <f t="shared" si="2"/>
        <v/>
      </c>
      <c r="D43" s="78" t="str">
        <f t="shared" si="3"/>
        <v/>
      </c>
      <c r="E43" s="186"/>
      <c r="F43" s="181"/>
      <c r="G43" s="181"/>
      <c r="H43" s="180"/>
    </row>
    <row r="44" spans="1:8" ht="63" customHeight="1" x14ac:dyDescent="0.25">
      <c r="A44" s="76" t="str">
        <f t="shared" si="0"/>
        <v/>
      </c>
      <c r="B44" s="77" t="str">
        <f t="shared" si="1"/>
        <v/>
      </c>
      <c r="C44" s="78" t="str">
        <f t="shared" si="2"/>
        <v/>
      </c>
      <c r="D44" s="78" t="str">
        <f t="shared" si="3"/>
        <v/>
      </c>
      <c r="E44" s="186"/>
      <c r="F44" s="181"/>
      <c r="G44" s="181"/>
      <c r="H44" s="180"/>
    </row>
    <row r="45" spans="1:8" ht="63" customHeight="1" x14ac:dyDescent="0.25">
      <c r="A45" s="76" t="str">
        <f t="shared" si="0"/>
        <v/>
      </c>
      <c r="B45" s="77" t="str">
        <f t="shared" si="1"/>
        <v/>
      </c>
      <c r="C45" s="78" t="str">
        <f t="shared" si="2"/>
        <v/>
      </c>
      <c r="D45" s="78" t="str">
        <f t="shared" si="3"/>
        <v/>
      </c>
      <c r="E45" s="186"/>
      <c r="F45" s="181"/>
      <c r="G45" s="181"/>
      <c r="H45" s="180"/>
    </row>
    <row r="46" spans="1:8" ht="63" customHeight="1" x14ac:dyDescent="0.25">
      <c r="A46" s="76" t="str">
        <f t="shared" si="0"/>
        <v/>
      </c>
      <c r="B46" s="77" t="str">
        <f t="shared" si="1"/>
        <v/>
      </c>
      <c r="C46" s="78" t="str">
        <f t="shared" si="2"/>
        <v/>
      </c>
      <c r="D46" s="78" t="str">
        <f t="shared" si="3"/>
        <v/>
      </c>
      <c r="E46" s="186"/>
      <c r="F46" s="181"/>
      <c r="G46" s="181"/>
      <c r="H46" s="180"/>
    </row>
    <row r="47" spans="1:8" ht="63" customHeight="1" x14ac:dyDescent="0.25">
      <c r="A47" s="76" t="str">
        <f t="shared" si="0"/>
        <v/>
      </c>
      <c r="B47" s="77" t="str">
        <f t="shared" si="1"/>
        <v/>
      </c>
      <c r="C47" s="78" t="str">
        <f t="shared" si="2"/>
        <v/>
      </c>
      <c r="D47" s="78" t="str">
        <f t="shared" si="3"/>
        <v/>
      </c>
      <c r="E47" s="186"/>
      <c r="F47" s="181"/>
      <c r="G47" s="181"/>
      <c r="H47" s="180"/>
    </row>
    <row r="48" spans="1:8" ht="63" customHeight="1" x14ac:dyDescent="0.25">
      <c r="A48" s="76" t="str">
        <f t="shared" si="0"/>
        <v/>
      </c>
      <c r="B48" s="77" t="str">
        <f t="shared" si="1"/>
        <v/>
      </c>
      <c r="C48" s="78" t="str">
        <f t="shared" si="2"/>
        <v/>
      </c>
      <c r="D48" s="78" t="str">
        <f t="shared" si="3"/>
        <v/>
      </c>
      <c r="E48" s="186"/>
      <c r="F48" s="181"/>
      <c r="G48" s="181"/>
      <c r="H48" s="180"/>
    </row>
    <row r="49" spans="1:8" ht="63" customHeight="1" x14ac:dyDescent="0.25">
      <c r="A49" s="76" t="str">
        <f t="shared" si="0"/>
        <v/>
      </c>
      <c r="B49" s="77" t="str">
        <f t="shared" si="1"/>
        <v/>
      </c>
      <c r="C49" s="78" t="str">
        <f t="shared" si="2"/>
        <v/>
      </c>
      <c r="D49" s="78" t="str">
        <f t="shared" si="3"/>
        <v/>
      </c>
      <c r="E49" s="186"/>
      <c r="F49" s="181"/>
      <c r="G49" s="181"/>
      <c r="H49" s="180"/>
    </row>
    <row r="50" spans="1:8" ht="63" customHeight="1" x14ac:dyDescent="0.25">
      <c r="A50" s="76" t="str">
        <f t="shared" si="0"/>
        <v/>
      </c>
      <c r="B50" s="77" t="str">
        <f t="shared" si="1"/>
        <v/>
      </c>
      <c r="C50" s="78" t="str">
        <f t="shared" si="2"/>
        <v/>
      </c>
      <c r="D50" s="78" t="str">
        <f t="shared" si="3"/>
        <v/>
      </c>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50" priority="2" operator="equal">
      <formula>0</formula>
    </cfRule>
  </conditionalFormatting>
  <conditionalFormatting sqref="E3">
    <cfRule type="expression" dxfId="49" priority="1">
      <formula>$A$3="?"</formula>
    </cfRule>
  </conditionalFormatting>
  <dataValidations count="1">
    <dataValidation type="list" allowBlank="1" showInputMessage="1" showErrorMessage="1" sqref="E5:E50" xr:uid="{00000000-0002-0000-3300-000000000000}">
      <formula1>cdoipatrue</formula1>
    </dataValidation>
  </dataValidations>
  <pageMargins left="0.7" right="0.7" top="0.75" bottom="0.75" header="0.3" footer="0.3"/>
  <pageSetup paperSize="9" orientation="portrait"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18.7109375" customWidth="1"/>
    <col min="4" max="4" width="9.140625" customWidth="1"/>
    <col min="5" max="5" width="29.42578125" customWidth="1"/>
    <col min="6" max="6" width="53.5703125" customWidth="1"/>
    <col min="7" max="7" width="69.28515625" customWidth="1"/>
    <col min="8" max="8" width="71.7109375" customWidth="1"/>
  </cols>
  <sheetData>
    <row r="1" spans="1:8" ht="47.25" customHeight="1" x14ac:dyDescent="0.25">
      <c r="A1" s="102" t="str">
        <f>FisaAutoevaluare!A1</f>
        <v>Universitatea SPIRU HARET - 
Anul universitar 2021-2022</v>
      </c>
      <c r="B1" s="102"/>
      <c r="C1" s="102"/>
      <c r="D1" s="102"/>
      <c r="E1" s="102"/>
      <c r="F1" s="669" t="str">
        <f>HYPERLINK("#FisaAutoevaluare!D218","Inapoi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FisaAutoevaluare!D218</f>
        <v>Membru în colectivele editoriale/ de redacție sau comitetele științifice ale revistelor sau manifestărilor științifice, indexate BDI recunoscute în domeniul postului, având afilierea instituțională la Universitatea Spiru Haret.</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75" t="s">
        <v>2317</v>
      </c>
      <c r="E4" s="198" t="s">
        <v>2214</v>
      </c>
      <c r="F4" s="198" t="s">
        <v>2318</v>
      </c>
      <c r="G4" s="198" t="s">
        <v>2320</v>
      </c>
      <c r="H4" s="198" t="s">
        <v>1994</v>
      </c>
    </row>
    <row r="5" spans="1:8" ht="63" customHeight="1" x14ac:dyDescent="0.25">
      <c r="A5" s="76" t="str">
        <f>IF(B5="","",ROW()-4)</f>
        <v/>
      </c>
      <c r="B5" s="77" t="str">
        <f>IF(OR(F5&lt;&gt;"",G5&lt;&gt;"",H5&lt;&gt;""),"C25","")</f>
        <v/>
      </c>
      <c r="C5" s="78" t="str">
        <f>IF(E5&lt;&gt;"",PROPER(A$3),"")</f>
        <v/>
      </c>
      <c r="D5" s="78" t="str">
        <f>IF(E5&lt;&gt;"","membru","")</f>
        <v/>
      </c>
      <c r="E5" s="186"/>
      <c r="F5" s="178"/>
      <c r="G5" s="180"/>
      <c r="H5" s="180"/>
    </row>
    <row r="6" spans="1:8" ht="63" customHeight="1" x14ac:dyDescent="0.25">
      <c r="A6" s="76" t="str">
        <f t="shared" ref="A6:A50" si="0">IF(B6="","",ROW()-4)</f>
        <v/>
      </c>
      <c r="B6" s="77" t="str">
        <f t="shared" ref="B6:B50" si="1">IF(OR(F6&lt;&gt;"",G6&lt;&gt;"",H6&lt;&gt;""),"C25","")</f>
        <v/>
      </c>
      <c r="C6" s="78" t="str">
        <f t="shared" ref="C6:C50" si="2">IF(E6&lt;&gt;"",PROPER(A$3),"")</f>
        <v/>
      </c>
      <c r="D6" s="78" t="str">
        <f t="shared" ref="D6:D50" si="3">IF(E6&lt;&gt;"","membru","")</f>
        <v/>
      </c>
      <c r="E6" s="186"/>
      <c r="F6" s="180"/>
      <c r="G6" s="180"/>
      <c r="H6" s="180"/>
    </row>
    <row r="7" spans="1:8" ht="63" customHeight="1" x14ac:dyDescent="0.25">
      <c r="A7" s="76" t="str">
        <f t="shared" si="0"/>
        <v/>
      </c>
      <c r="B7" s="77" t="str">
        <f t="shared" si="1"/>
        <v/>
      </c>
      <c r="C7" s="78" t="str">
        <f t="shared" si="2"/>
        <v/>
      </c>
      <c r="D7" s="78" t="str">
        <f t="shared" si="3"/>
        <v/>
      </c>
      <c r="E7" s="186"/>
      <c r="F7" s="180"/>
      <c r="G7" s="180"/>
      <c r="H7" s="180"/>
    </row>
    <row r="8" spans="1:8" ht="63" customHeight="1" x14ac:dyDescent="0.25">
      <c r="A8" s="76" t="str">
        <f t="shared" si="0"/>
        <v/>
      </c>
      <c r="B8" s="77" t="str">
        <f t="shared" si="1"/>
        <v/>
      </c>
      <c r="C8" s="78" t="str">
        <f t="shared" si="2"/>
        <v/>
      </c>
      <c r="D8" s="78" t="str">
        <f t="shared" si="3"/>
        <v/>
      </c>
      <c r="E8" s="186"/>
      <c r="F8" s="180"/>
      <c r="G8" s="180"/>
      <c r="H8" s="180"/>
    </row>
    <row r="9" spans="1:8" ht="63" customHeight="1" x14ac:dyDescent="0.25">
      <c r="A9" s="76" t="str">
        <f t="shared" si="0"/>
        <v/>
      </c>
      <c r="B9" s="77" t="str">
        <f t="shared" si="1"/>
        <v/>
      </c>
      <c r="C9" s="78" t="str">
        <f t="shared" si="2"/>
        <v/>
      </c>
      <c r="D9" s="78" t="str">
        <f t="shared" si="3"/>
        <v/>
      </c>
      <c r="E9" s="186"/>
      <c r="F9" s="180"/>
      <c r="G9" s="180"/>
      <c r="H9" s="180"/>
    </row>
    <row r="10" spans="1:8" ht="63" customHeight="1" x14ac:dyDescent="0.25">
      <c r="A10" s="76" t="str">
        <f t="shared" si="0"/>
        <v/>
      </c>
      <c r="B10" s="77" t="str">
        <f t="shared" si="1"/>
        <v/>
      </c>
      <c r="C10" s="78" t="str">
        <f t="shared" si="2"/>
        <v/>
      </c>
      <c r="D10" s="78" t="str">
        <f t="shared" si="3"/>
        <v/>
      </c>
      <c r="E10" s="186"/>
      <c r="F10" s="180"/>
      <c r="G10" s="180"/>
      <c r="H10" s="180"/>
    </row>
    <row r="11" spans="1:8" ht="63" customHeight="1" x14ac:dyDescent="0.25">
      <c r="A11" s="76" t="str">
        <f t="shared" si="0"/>
        <v/>
      </c>
      <c r="B11" s="77" t="str">
        <f t="shared" si="1"/>
        <v/>
      </c>
      <c r="C11" s="78" t="str">
        <f t="shared" si="2"/>
        <v/>
      </c>
      <c r="D11" s="78" t="str">
        <f t="shared" si="3"/>
        <v/>
      </c>
      <c r="E11" s="186"/>
      <c r="F11" s="180"/>
      <c r="G11" s="179"/>
      <c r="H11" s="180"/>
    </row>
    <row r="12" spans="1:8" ht="63" customHeight="1" x14ac:dyDescent="0.25">
      <c r="A12" s="76" t="str">
        <f t="shared" si="0"/>
        <v/>
      </c>
      <c r="B12" s="77" t="str">
        <f t="shared" si="1"/>
        <v/>
      </c>
      <c r="C12" s="78" t="str">
        <f t="shared" si="2"/>
        <v/>
      </c>
      <c r="D12" s="78" t="str">
        <f t="shared" si="3"/>
        <v/>
      </c>
      <c r="E12" s="186"/>
      <c r="F12" s="180"/>
      <c r="G12" s="180"/>
      <c r="H12" s="180"/>
    </row>
    <row r="13" spans="1:8" ht="63" customHeight="1" x14ac:dyDescent="0.25">
      <c r="A13" s="76" t="str">
        <f t="shared" si="0"/>
        <v/>
      </c>
      <c r="B13" s="77" t="str">
        <f t="shared" si="1"/>
        <v/>
      </c>
      <c r="C13" s="78" t="str">
        <f t="shared" si="2"/>
        <v/>
      </c>
      <c r="D13" s="78" t="str">
        <f t="shared" si="3"/>
        <v/>
      </c>
      <c r="E13" s="186"/>
      <c r="F13" s="180"/>
      <c r="G13" s="180"/>
      <c r="H13" s="180"/>
    </row>
    <row r="14" spans="1:8" ht="63" customHeight="1" x14ac:dyDescent="0.25">
      <c r="A14" s="76" t="str">
        <f t="shared" si="0"/>
        <v/>
      </c>
      <c r="B14" s="77" t="str">
        <f t="shared" si="1"/>
        <v/>
      </c>
      <c r="C14" s="78" t="str">
        <f t="shared" si="2"/>
        <v/>
      </c>
      <c r="D14" s="78" t="str">
        <f t="shared" si="3"/>
        <v/>
      </c>
      <c r="E14" s="186"/>
      <c r="F14" s="180"/>
      <c r="G14" s="180"/>
      <c r="H14" s="180"/>
    </row>
    <row r="15" spans="1:8" ht="63" customHeight="1" x14ac:dyDescent="0.25">
      <c r="A15" s="76" t="str">
        <f t="shared" si="0"/>
        <v/>
      </c>
      <c r="B15" s="77" t="str">
        <f t="shared" si="1"/>
        <v/>
      </c>
      <c r="C15" s="78" t="str">
        <f t="shared" si="2"/>
        <v/>
      </c>
      <c r="D15" s="78" t="str">
        <f t="shared" si="3"/>
        <v/>
      </c>
      <c r="E15" s="186"/>
      <c r="F15" s="180"/>
      <c r="G15" s="180"/>
      <c r="H15" s="180"/>
    </row>
    <row r="16" spans="1:8" ht="63" customHeight="1" x14ac:dyDescent="0.25">
      <c r="A16" s="76" t="str">
        <f t="shared" si="0"/>
        <v/>
      </c>
      <c r="B16" s="77" t="str">
        <f t="shared" si="1"/>
        <v/>
      </c>
      <c r="C16" s="78" t="str">
        <f t="shared" si="2"/>
        <v/>
      </c>
      <c r="D16" s="78" t="str">
        <f t="shared" si="3"/>
        <v/>
      </c>
      <c r="E16" s="186"/>
      <c r="F16" s="180"/>
      <c r="G16" s="180"/>
      <c r="H16" s="180"/>
    </row>
    <row r="17" spans="1:8" ht="63" customHeight="1" x14ac:dyDescent="0.25">
      <c r="A17" s="76" t="str">
        <f t="shared" si="0"/>
        <v/>
      </c>
      <c r="B17" s="77" t="str">
        <f t="shared" si="1"/>
        <v/>
      </c>
      <c r="C17" s="78" t="str">
        <f t="shared" si="2"/>
        <v/>
      </c>
      <c r="D17" s="78" t="str">
        <f t="shared" si="3"/>
        <v/>
      </c>
      <c r="E17" s="186"/>
      <c r="F17" s="180"/>
      <c r="G17" s="180"/>
      <c r="H17" s="180"/>
    </row>
    <row r="18" spans="1:8" ht="63" customHeight="1" x14ac:dyDescent="0.25">
      <c r="A18" s="76" t="str">
        <f t="shared" si="0"/>
        <v/>
      </c>
      <c r="B18" s="77" t="str">
        <f t="shared" si="1"/>
        <v/>
      </c>
      <c r="C18" s="78" t="str">
        <f t="shared" si="2"/>
        <v/>
      </c>
      <c r="D18" s="78" t="str">
        <f t="shared" si="3"/>
        <v/>
      </c>
      <c r="E18" s="186"/>
      <c r="F18" s="180"/>
      <c r="G18" s="180"/>
      <c r="H18" s="180"/>
    </row>
    <row r="19" spans="1:8" ht="63" customHeight="1" x14ac:dyDescent="0.25">
      <c r="A19" s="76" t="str">
        <f t="shared" si="0"/>
        <v/>
      </c>
      <c r="B19" s="77" t="str">
        <f t="shared" si="1"/>
        <v/>
      </c>
      <c r="C19" s="78" t="str">
        <f t="shared" si="2"/>
        <v/>
      </c>
      <c r="D19" s="78" t="str">
        <f t="shared" si="3"/>
        <v/>
      </c>
      <c r="E19" s="186"/>
      <c r="F19" s="180"/>
      <c r="G19" s="180"/>
      <c r="H19" s="180"/>
    </row>
    <row r="20" spans="1:8" ht="63" customHeight="1" x14ac:dyDescent="0.25">
      <c r="A20" s="76" t="str">
        <f t="shared" si="0"/>
        <v/>
      </c>
      <c r="B20" s="77" t="str">
        <f t="shared" si="1"/>
        <v/>
      </c>
      <c r="C20" s="78" t="str">
        <f t="shared" si="2"/>
        <v/>
      </c>
      <c r="D20" s="78" t="str">
        <f t="shared" si="3"/>
        <v/>
      </c>
      <c r="E20" s="186"/>
      <c r="F20" s="180"/>
      <c r="G20" s="180"/>
      <c r="H20" s="180"/>
    </row>
    <row r="21" spans="1:8" ht="63" customHeight="1" x14ac:dyDescent="0.25">
      <c r="A21" s="76" t="str">
        <f t="shared" si="0"/>
        <v/>
      </c>
      <c r="B21" s="77" t="str">
        <f t="shared" si="1"/>
        <v/>
      </c>
      <c r="C21" s="78" t="str">
        <f t="shared" si="2"/>
        <v/>
      </c>
      <c r="D21" s="78" t="str">
        <f t="shared" si="3"/>
        <v/>
      </c>
      <c r="E21" s="186"/>
      <c r="F21" s="181"/>
      <c r="G21" s="181"/>
      <c r="H21" s="180"/>
    </row>
    <row r="22" spans="1:8" ht="63" customHeight="1" x14ac:dyDescent="0.25">
      <c r="A22" s="76" t="str">
        <f t="shared" si="0"/>
        <v/>
      </c>
      <c r="B22" s="77" t="str">
        <f t="shared" si="1"/>
        <v/>
      </c>
      <c r="C22" s="78" t="str">
        <f t="shared" si="2"/>
        <v/>
      </c>
      <c r="D22" s="78" t="str">
        <f t="shared" si="3"/>
        <v/>
      </c>
      <c r="E22" s="186"/>
      <c r="F22" s="181"/>
      <c r="G22" s="181"/>
      <c r="H22" s="180"/>
    </row>
    <row r="23" spans="1:8" ht="63" customHeight="1" x14ac:dyDescent="0.25">
      <c r="A23" s="76" t="str">
        <f t="shared" si="0"/>
        <v/>
      </c>
      <c r="B23" s="77" t="str">
        <f t="shared" si="1"/>
        <v/>
      </c>
      <c r="C23" s="78" t="str">
        <f t="shared" si="2"/>
        <v/>
      </c>
      <c r="D23" s="78" t="str">
        <f t="shared" si="3"/>
        <v/>
      </c>
      <c r="E23" s="186"/>
      <c r="F23" s="181"/>
      <c r="G23" s="181"/>
      <c r="H23" s="180"/>
    </row>
    <row r="24" spans="1:8" ht="63" customHeight="1" x14ac:dyDescent="0.25">
      <c r="A24" s="76" t="str">
        <f t="shared" si="0"/>
        <v/>
      </c>
      <c r="B24" s="77" t="str">
        <f t="shared" si="1"/>
        <v/>
      </c>
      <c r="C24" s="78" t="str">
        <f t="shared" si="2"/>
        <v/>
      </c>
      <c r="D24" s="78" t="str">
        <f t="shared" si="3"/>
        <v/>
      </c>
      <c r="E24" s="186"/>
      <c r="F24" s="190"/>
      <c r="G24" s="181"/>
      <c r="H24" s="180"/>
    </row>
    <row r="25" spans="1:8" ht="63" customHeight="1" x14ac:dyDescent="0.25">
      <c r="A25" s="76" t="str">
        <f t="shared" si="0"/>
        <v/>
      </c>
      <c r="B25" s="77" t="str">
        <f t="shared" si="1"/>
        <v/>
      </c>
      <c r="C25" s="78" t="str">
        <f t="shared" si="2"/>
        <v/>
      </c>
      <c r="D25" s="78" t="str">
        <f t="shared" si="3"/>
        <v/>
      </c>
      <c r="E25" s="186"/>
      <c r="F25" s="181"/>
      <c r="G25" s="181"/>
      <c r="H25" s="180"/>
    </row>
    <row r="26" spans="1:8" ht="63" customHeight="1" x14ac:dyDescent="0.25">
      <c r="A26" s="76" t="str">
        <f t="shared" si="0"/>
        <v/>
      </c>
      <c r="B26" s="77" t="str">
        <f t="shared" si="1"/>
        <v/>
      </c>
      <c r="C26" s="78" t="str">
        <f t="shared" si="2"/>
        <v/>
      </c>
      <c r="D26" s="78" t="str">
        <f t="shared" si="3"/>
        <v/>
      </c>
      <c r="E26" s="186"/>
      <c r="F26" s="181"/>
      <c r="G26" s="181"/>
      <c r="H26" s="180"/>
    </row>
    <row r="27" spans="1:8" ht="63" customHeight="1" x14ac:dyDescent="0.25">
      <c r="A27" s="76" t="str">
        <f t="shared" si="0"/>
        <v/>
      </c>
      <c r="B27" s="77" t="str">
        <f t="shared" si="1"/>
        <v/>
      </c>
      <c r="C27" s="78" t="str">
        <f t="shared" si="2"/>
        <v/>
      </c>
      <c r="D27" s="78" t="str">
        <f t="shared" si="3"/>
        <v/>
      </c>
      <c r="E27" s="186"/>
      <c r="F27" s="181"/>
      <c r="G27" s="181"/>
      <c r="H27" s="180"/>
    </row>
    <row r="28" spans="1:8" ht="63" customHeight="1" x14ac:dyDescent="0.25">
      <c r="A28" s="76" t="str">
        <f t="shared" si="0"/>
        <v/>
      </c>
      <c r="B28" s="77" t="str">
        <f t="shared" si="1"/>
        <v/>
      </c>
      <c r="C28" s="78" t="str">
        <f t="shared" si="2"/>
        <v/>
      </c>
      <c r="D28" s="78" t="str">
        <f t="shared" si="3"/>
        <v/>
      </c>
      <c r="E28" s="186"/>
      <c r="F28" s="181"/>
      <c r="G28" s="181"/>
      <c r="H28" s="180"/>
    </row>
    <row r="29" spans="1:8" ht="63" customHeight="1" x14ac:dyDescent="0.25">
      <c r="A29" s="76" t="str">
        <f t="shared" si="0"/>
        <v/>
      </c>
      <c r="B29" s="77" t="str">
        <f t="shared" si="1"/>
        <v/>
      </c>
      <c r="C29" s="78" t="str">
        <f t="shared" si="2"/>
        <v/>
      </c>
      <c r="D29" s="78" t="str">
        <f t="shared" si="3"/>
        <v/>
      </c>
      <c r="E29" s="186"/>
      <c r="F29" s="181"/>
      <c r="G29" s="181"/>
      <c r="H29" s="180"/>
    </row>
    <row r="30" spans="1:8" ht="63" customHeight="1" x14ac:dyDescent="0.25">
      <c r="A30" s="76" t="str">
        <f t="shared" si="0"/>
        <v/>
      </c>
      <c r="B30" s="77" t="str">
        <f t="shared" si="1"/>
        <v/>
      </c>
      <c r="C30" s="78" t="str">
        <f t="shared" si="2"/>
        <v/>
      </c>
      <c r="D30" s="78" t="str">
        <f t="shared" si="3"/>
        <v/>
      </c>
      <c r="E30" s="186"/>
      <c r="F30" s="181"/>
      <c r="G30" s="181"/>
      <c r="H30" s="180"/>
    </row>
    <row r="31" spans="1:8" ht="63" customHeight="1" x14ac:dyDescent="0.25">
      <c r="A31" s="76" t="str">
        <f t="shared" si="0"/>
        <v/>
      </c>
      <c r="B31" s="77" t="str">
        <f t="shared" si="1"/>
        <v/>
      </c>
      <c r="C31" s="78" t="str">
        <f t="shared" si="2"/>
        <v/>
      </c>
      <c r="D31" s="78" t="str">
        <f t="shared" si="3"/>
        <v/>
      </c>
      <c r="E31" s="186"/>
      <c r="F31" s="181"/>
      <c r="G31" s="181"/>
      <c r="H31" s="180"/>
    </row>
    <row r="32" spans="1:8" ht="63" customHeight="1" x14ac:dyDescent="0.25">
      <c r="A32" s="76" t="str">
        <f t="shared" si="0"/>
        <v/>
      </c>
      <c r="B32" s="77" t="str">
        <f t="shared" si="1"/>
        <v/>
      </c>
      <c r="C32" s="78" t="str">
        <f t="shared" si="2"/>
        <v/>
      </c>
      <c r="D32" s="78" t="str">
        <f t="shared" si="3"/>
        <v/>
      </c>
      <c r="E32" s="186"/>
      <c r="F32" s="181"/>
      <c r="G32" s="181"/>
      <c r="H32" s="180"/>
    </row>
    <row r="33" spans="1:8" ht="63" customHeight="1" x14ac:dyDescent="0.25">
      <c r="A33" s="76" t="str">
        <f t="shared" si="0"/>
        <v/>
      </c>
      <c r="B33" s="77" t="str">
        <f t="shared" si="1"/>
        <v/>
      </c>
      <c r="C33" s="78" t="str">
        <f t="shared" si="2"/>
        <v/>
      </c>
      <c r="D33" s="78" t="str">
        <f t="shared" si="3"/>
        <v/>
      </c>
      <c r="E33" s="186"/>
      <c r="F33" s="181"/>
      <c r="G33" s="181"/>
      <c r="H33" s="180"/>
    </row>
    <row r="34" spans="1:8" ht="63" customHeight="1" x14ac:dyDescent="0.25">
      <c r="A34" s="76" t="str">
        <f t="shared" si="0"/>
        <v/>
      </c>
      <c r="B34" s="77" t="str">
        <f t="shared" si="1"/>
        <v/>
      </c>
      <c r="C34" s="78" t="str">
        <f t="shared" si="2"/>
        <v/>
      </c>
      <c r="D34" s="78" t="str">
        <f t="shared" si="3"/>
        <v/>
      </c>
      <c r="E34" s="186"/>
      <c r="F34" s="181"/>
      <c r="G34" s="181"/>
      <c r="H34" s="180"/>
    </row>
    <row r="35" spans="1:8" ht="63" customHeight="1" x14ac:dyDescent="0.25">
      <c r="A35" s="76" t="str">
        <f t="shared" si="0"/>
        <v/>
      </c>
      <c r="B35" s="77" t="str">
        <f t="shared" si="1"/>
        <v/>
      </c>
      <c r="C35" s="78" t="str">
        <f t="shared" si="2"/>
        <v/>
      </c>
      <c r="D35" s="78" t="str">
        <f t="shared" si="3"/>
        <v/>
      </c>
      <c r="E35" s="186"/>
      <c r="F35" s="181"/>
      <c r="G35" s="181"/>
      <c r="H35" s="180"/>
    </row>
    <row r="36" spans="1:8" ht="63" customHeight="1" x14ac:dyDescent="0.25">
      <c r="A36" s="76" t="str">
        <f t="shared" si="0"/>
        <v/>
      </c>
      <c r="B36" s="77" t="str">
        <f t="shared" si="1"/>
        <v/>
      </c>
      <c r="C36" s="78" t="str">
        <f t="shared" si="2"/>
        <v/>
      </c>
      <c r="D36" s="78" t="str">
        <f t="shared" si="3"/>
        <v/>
      </c>
      <c r="E36" s="186"/>
      <c r="F36" s="181"/>
      <c r="G36" s="181"/>
      <c r="H36" s="180"/>
    </row>
    <row r="37" spans="1:8" ht="63" customHeight="1" x14ac:dyDescent="0.25">
      <c r="A37" s="76" t="str">
        <f t="shared" si="0"/>
        <v/>
      </c>
      <c r="B37" s="77" t="str">
        <f t="shared" si="1"/>
        <v/>
      </c>
      <c r="C37" s="78" t="str">
        <f t="shared" si="2"/>
        <v/>
      </c>
      <c r="D37" s="78" t="str">
        <f t="shared" si="3"/>
        <v/>
      </c>
      <c r="E37" s="186"/>
      <c r="F37" s="181"/>
      <c r="G37" s="181"/>
      <c r="H37" s="180"/>
    </row>
    <row r="38" spans="1:8" ht="63" customHeight="1" x14ac:dyDescent="0.25">
      <c r="A38" s="76" t="str">
        <f t="shared" si="0"/>
        <v/>
      </c>
      <c r="B38" s="77" t="str">
        <f t="shared" si="1"/>
        <v/>
      </c>
      <c r="C38" s="78" t="str">
        <f t="shared" si="2"/>
        <v/>
      </c>
      <c r="D38" s="78" t="str">
        <f t="shared" si="3"/>
        <v/>
      </c>
      <c r="E38" s="186"/>
      <c r="F38" s="181"/>
      <c r="G38" s="181"/>
      <c r="H38" s="180"/>
    </row>
    <row r="39" spans="1:8" ht="63" customHeight="1" x14ac:dyDescent="0.25">
      <c r="A39" s="76" t="str">
        <f t="shared" si="0"/>
        <v/>
      </c>
      <c r="B39" s="77" t="str">
        <f t="shared" si="1"/>
        <v/>
      </c>
      <c r="C39" s="78" t="str">
        <f t="shared" si="2"/>
        <v/>
      </c>
      <c r="D39" s="78" t="str">
        <f t="shared" si="3"/>
        <v/>
      </c>
      <c r="E39" s="186"/>
      <c r="F39" s="181"/>
      <c r="G39" s="181"/>
      <c r="H39" s="180"/>
    </row>
    <row r="40" spans="1:8" ht="63" customHeight="1" x14ac:dyDescent="0.25">
      <c r="A40" s="76" t="str">
        <f t="shared" si="0"/>
        <v/>
      </c>
      <c r="B40" s="77" t="str">
        <f t="shared" si="1"/>
        <v/>
      </c>
      <c r="C40" s="78" t="str">
        <f t="shared" si="2"/>
        <v/>
      </c>
      <c r="D40" s="78" t="str">
        <f t="shared" si="3"/>
        <v/>
      </c>
      <c r="E40" s="186"/>
      <c r="F40" s="181"/>
      <c r="G40" s="181"/>
      <c r="H40" s="180"/>
    </row>
    <row r="41" spans="1:8" ht="63" customHeight="1" x14ac:dyDescent="0.25">
      <c r="A41" s="76" t="str">
        <f t="shared" si="0"/>
        <v/>
      </c>
      <c r="B41" s="77" t="str">
        <f t="shared" si="1"/>
        <v/>
      </c>
      <c r="C41" s="78" t="str">
        <f t="shared" si="2"/>
        <v/>
      </c>
      <c r="D41" s="78" t="str">
        <f t="shared" si="3"/>
        <v/>
      </c>
      <c r="E41" s="186"/>
      <c r="F41" s="181"/>
      <c r="G41" s="181"/>
      <c r="H41" s="180"/>
    </row>
    <row r="42" spans="1:8" ht="63" customHeight="1" x14ac:dyDescent="0.25">
      <c r="A42" s="76" t="str">
        <f t="shared" si="0"/>
        <v/>
      </c>
      <c r="B42" s="77" t="str">
        <f t="shared" si="1"/>
        <v/>
      </c>
      <c r="C42" s="78" t="str">
        <f t="shared" si="2"/>
        <v/>
      </c>
      <c r="D42" s="78" t="str">
        <f t="shared" si="3"/>
        <v/>
      </c>
      <c r="E42" s="186"/>
      <c r="F42" s="181"/>
      <c r="G42" s="181"/>
      <c r="H42" s="180"/>
    </row>
    <row r="43" spans="1:8" ht="63" customHeight="1" x14ac:dyDescent="0.25">
      <c r="A43" s="76" t="str">
        <f t="shared" si="0"/>
        <v/>
      </c>
      <c r="B43" s="77" t="str">
        <f t="shared" si="1"/>
        <v/>
      </c>
      <c r="C43" s="78" t="str">
        <f t="shared" si="2"/>
        <v/>
      </c>
      <c r="D43" s="78" t="str">
        <f t="shared" si="3"/>
        <v/>
      </c>
      <c r="E43" s="186"/>
      <c r="F43" s="181"/>
      <c r="G43" s="181"/>
      <c r="H43" s="180"/>
    </row>
    <row r="44" spans="1:8" ht="63" customHeight="1" x14ac:dyDescent="0.25">
      <c r="A44" s="76" t="str">
        <f t="shared" si="0"/>
        <v/>
      </c>
      <c r="B44" s="77" t="str">
        <f t="shared" si="1"/>
        <v/>
      </c>
      <c r="C44" s="78" t="str">
        <f t="shared" si="2"/>
        <v/>
      </c>
      <c r="D44" s="78" t="str">
        <f t="shared" si="3"/>
        <v/>
      </c>
      <c r="E44" s="186"/>
      <c r="F44" s="181"/>
      <c r="G44" s="181"/>
      <c r="H44" s="180"/>
    </row>
    <row r="45" spans="1:8" ht="63" customHeight="1" x14ac:dyDescent="0.25">
      <c r="A45" s="76" t="str">
        <f t="shared" si="0"/>
        <v/>
      </c>
      <c r="B45" s="77" t="str">
        <f t="shared" si="1"/>
        <v/>
      </c>
      <c r="C45" s="78" t="str">
        <f t="shared" si="2"/>
        <v/>
      </c>
      <c r="D45" s="78" t="str">
        <f t="shared" si="3"/>
        <v/>
      </c>
      <c r="E45" s="186"/>
      <c r="F45" s="181"/>
      <c r="G45" s="181"/>
      <c r="H45" s="180"/>
    </row>
    <row r="46" spans="1:8" ht="63" customHeight="1" x14ac:dyDescent="0.25">
      <c r="A46" s="76" t="str">
        <f t="shared" si="0"/>
        <v/>
      </c>
      <c r="B46" s="77" t="str">
        <f t="shared" si="1"/>
        <v/>
      </c>
      <c r="C46" s="78" t="str">
        <f t="shared" si="2"/>
        <v/>
      </c>
      <c r="D46" s="78" t="str">
        <f t="shared" si="3"/>
        <v/>
      </c>
      <c r="E46" s="186"/>
      <c r="F46" s="181"/>
      <c r="G46" s="181"/>
      <c r="H46" s="180"/>
    </row>
    <row r="47" spans="1:8" ht="63" customHeight="1" x14ac:dyDescent="0.25">
      <c r="A47" s="76" t="str">
        <f t="shared" si="0"/>
        <v/>
      </c>
      <c r="B47" s="77" t="str">
        <f t="shared" si="1"/>
        <v/>
      </c>
      <c r="C47" s="78" t="str">
        <f t="shared" si="2"/>
        <v/>
      </c>
      <c r="D47" s="78" t="str">
        <f t="shared" si="3"/>
        <v/>
      </c>
      <c r="E47" s="186"/>
      <c r="F47" s="181"/>
      <c r="G47" s="181"/>
      <c r="H47" s="180"/>
    </row>
    <row r="48" spans="1:8" ht="63" customHeight="1" x14ac:dyDescent="0.25">
      <c r="A48" s="76" t="str">
        <f t="shared" si="0"/>
        <v/>
      </c>
      <c r="B48" s="77" t="str">
        <f t="shared" si="1"/>
        <v/>
      </c>
      <c r="C48" s="78" t="str">
        <f t="shared" si="2"/>
        <v/>
      </c>
      <c r="D48" s="78" t="str">
        <f t="shared" si="3"/>
        <v/>
      </c>
      <c r="E48" s="186"/>
      <c r="F48" s="181"/>
      <c r="G48" s="181"/>
      <c r="H48" s="180"/>
    </row>
    <row r="49" spans="1:8" ht="63" customHeight="1" x14ac:dyDescent="0.25">
      <c r="A49" s="76" t="str">
        <f t="shared" si="0"/>
        <v/>
      </c>
      <c r="B49" s="77" t="str">
        <f t="shared" si="1"/>
        <v/>
      </c>
      <c r="C49" s="78" t="str">
        <f t="shared" si="2"/>
        <v/>
      </c>
      <c r="D49" s="78" t="str">
        <f t="shared" si="3"/>
        <v/>
      </c>
      <c r="E49" s="186"/>
      <c r="F49" s="181"/>
      <c r="G49" s="181"/>
      <c r="H49" s="180"/>
    </row>
    <row r="50" spans="1:8" ht="63" customHeight="1" x14ac:dyDescent="0.25">
      <c r="A50" s="76" t="str">
        <f t="shared" si="0"/>
        <v/>
      </c>
      <c r="B50" s="77" t="str">
        <f t="shared" si="1"/>
        <v/>
      </c>
      <c r="C50" s="78" t="str">
        <f t="shared" si="2"/>
        <v/>
      </c>
      <c r="D50" s="78" t="str">
        <f t="shared" si="3"/>
        <v/>
      </c>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48" priority="2" operator="equal">
      <formula>0</formula>
    </cfRule>
  </conditionalFormatting>
  <conditionalFormatting sqref="E3">
    <cfRule type="expression" dxfId="47" priority="1">
      <formula>$A$3="?"</formula>
    </cfRule>
  </conditionalFormatting>
  <dataValidations count="1">
    <dataValidation type="list" allowBlank="1" showInputMessage="1" showErrorMessage="1" sqref="E5:E50" xr:uid="{00000000-0002-0000-3400-000000000000}">
      <formula1>cdoicincie</formula1>
    </dataValidation>
  </dataValidations>
  <pageMargins left="0.7" right="0.7" top="0.75" bottom="0.75" header="0.3" footer="0.3"/>
  <pageSetup paperSize="9" orientation="portrait" horizontalDpi="4294967293" vertic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2.5703125" customWidth="1"/>
    <col min="4" max="4" width="8.42578125" customWidth="1"/>
    <col min="5" max="5" width="29.42578125" customWidth="1"/>
    <col min="6" max="6" width="50.42578125" customWidth="1"/>
    <col min="7" max="7" width="75.42578125" customWidth="1"/>
    <col min="8" max="8" width="65.28515625" customWidth="1"/>
  </cols>
  <sheetData>
    <row r="1" spans="1:8" ht="45.75" customHeight="1" x14ac:dyDescent="0.25">
      <c r="A1" s="102" t="str">
        <f>FisaAutoevaluare!A1</f>
        <v>Universitatea SPIRU HARET - 
Anul universitar 2021-2022</v>
      </c>
      <c r="B1" s="102"/>
      <c r="C1" s="102"/>
      <c r="D1" s="102"/>
      <c r="E1" s="199"/>
      <c r="F1" s="669" t="str">
        <f>HYPERLINK("#FisaAutoevaluare!D219","Inapoi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FisaAutoevaluare!D219</f>
        <v>Membru în colectivele editoriale/ de redacție sau comitetele științifice ale revistelor sau manifestărilor științifice, naționale sau internaționale neindexate, având afilierea instituțională la Universitatea Spiru Haret.</v>
      </c>
      <c r="H2" s="681"/>
    </row>
    <row r="3" spans="1:8" x14ac:dyDescent="0.25">
      <c r="A3" s="676" t="str">
        <f>IF(FisaAutoevaluare!D3="","?",FisaAutoevaluare!D3)</f>
        <v>?</v>
      </c>
      <c r="B3" s="676"/>
      <c r="C3" s="676"/>
      <c r="D3" s="676"/>
      <c r="E3" s="196"/>
      <c r="F3" s="671"/>
      <c r="G3" s="682"/>
      <c r="H3" s="682"/>
    </row>
    <row r="4" spans="1:8" s="43" customFormat="1" ht="30" x14ac:dyDescent="0.25">
      <c r="A4" s="74" t="s">
        <v>1962</v>
      </c>
      <c r="B4" s="75" t="s">
        <v>1963</v>
      </c>
      <c r="C4" s="75" t="s">
        <v>2277</v>
      </c>
      <c r="D4" s="75" t="s">
        <v>2317</v>
      </c>
      <c r="E4" s="198" t="s">
        <v>2214</v>
      </c>
      <c r="F4" s="198" t="s">
        <v>2318</v>
      </c>
      <c r="G4" s="198" t="s">
        <v>2320</v>
      </c>
      <c r="H4" s="198" t="s">
        <v>1994</v>
      </c>
    </row>
    <row r="5" spans="1:8" ht="63" customHeight="1" x14ac:dyDescent="0.25">
      <c r="A5" s="76" t="str">
        <f>IF(B5="","",ROW()-4)</f>
        <v/>
      </c>
      <c r="B5" s="77" t="str">
        <f>IF(OR(F5&lt;&gt;"",G5&lt;&gt;"",H5&lt;&gt;""),"C26","")</f>
        <v/>
      </c>
      <c r="C5" s="78" t="str">
        <f>IF(E5&lt;&gt;"",PROPER(A$3),"")</f>
        <v/>
      </c>
      <c r="D5" s="78" t="str">
        <f>IF(E5&lt;&gt;"","membru","")</f>
        <v/>
      </c>
      <c r="E5" s="186"/>
      <c r="F5" s="178"/>
      <c r="G5" s="178"/>
      <c r="H5" s="180"/>
    </row>
    <row r="6" spans="1:8" ht="63" customHeight="1" x14ac:dyDescent="0.25">
      <c r="A6" s="76" t="str">
        <f t="shared" ref="A6:A50" si="0">IF(B6="","",ROW()-4)</f>
        <v/>
      </c>
      <c r="B6" s="77" t="str">
        <f t="shared" ref="B6:B50" si="1">IF(OR(F6&lt;&gt;"",G6&lt;&gt;"",H6&lt;&gt;""),"C26","")</f>
        <v/>
      </c>
      <c r="C6" s="78" t="str">
        <f t="shared" ref="C6:C50" si="2">IF(E6&lt;&gt;"",PROPER(A$3),"")</f>
        <v/>
      </c>
      <c r="D6" s="78" t="str">
        <f t="shared" ref="D6:D50" si="3">IF(E6&lt;&gt;"","membru","")</f>
        <v/>
      </c>
      <c r="E6" s="186"/>
      <c r="F6" s="178"/>
      <c r="G6" s="180"/>
      <c r="H6" s="180"/>
    </row>
    <row r="7" spans="1:8" ht="63" customHeight="1" x14ac:dyDescent="0.25">
      <c r="A7" s="76" t="str">
        <f t="shared" si="0"/>
        <v/>
      </c>
      <c r="B7" s="77" t="str">
        <f t="shared" si="1"/>
        <v/>
      </c>
      <c r="C7" s="78" t="str">
        <f t="shared" si="2"/>
        <v/>
      </c>
      <c r="D7" s="78" t="str">
        <f t="shared" si="3"/>
        <v/>
      </c>
      <c r="E7" s="186"/>
      <c r="F7" s="178"/>
      <c r="G7" s="180"/>
      <c r="H7" s="180"/>
    </row>
    <row r="8" spans="1:8" ht="63" customHeight="1" x14ac:dyDescent="0.25">
      <c r="A8" s="76" t="str">
        <f t="shared" si="0"/>
        <v/>
      </c>
      <c r="B8" s="77" t="str">
        <f t="shared" si="1"/>
        <v/>
      </c>
      <c r="C8" s="78" t="str">
        <f t="shared" si="2"/>
        <v/>
      </c>
      <c r="D8" s="78" t="str">
        <f t="shared" si="3"/>
        <v/>
      </c>
      <c r="E8" s="186"/>
      <c r="F8" s="178"/>
      <c r="G8" s="178"/>
      <c r="H8" s="180"/>
    </row>
    <row r="9" spans="1:8" ht="63" customHeight="1" x14ac:dyDescent="0.25">
      <c r="A9" s="76" t="str">
        <f t="shared" si="0"/>
        <v/>
      </c>
      <c r="B9" s="77" t="str">
        <f t="shared" si="1"/>
        <v/>
      </c>
      <c r="C9" s="78" t="str">
        <f t="shared" si="2"/>
        <v/>
      </c>
      <c r="D9" s="78" t="str">
        <f t="shared" si="3"/>
        <v/>
      </c>
      <c r="E9" s="186"/>
      <c r="F9" s="180"/>
      <c r="G9" s="178"/>
      <c r="H9" s="180"/>
    </row>
    <row r="10" spans="1:8" ht="63" customHeight="1" x14ac:dyDescent="0.25">
      <c r="A10" s="76" t="str">
        <f t="shared" si="0"/>
        <v/>
      </c>
      <c r="B10" s="77" t="str">
        <f t="shared" si="1"/>
        <v/>
      </c>
      <c r="C10" s="78" t="str">
        <f t="shared" si="2"/>
        <v/>
      </c>
      <c r="D10" s="78" t="str">
        <f t="shared" si="3"/>
        <v/>
      </c>
      <c r="E10" s="186"/>
      <c r="F10" s="180"/>
      <c r="G10" s="180"/>
      <c r="H10" s="178"/>
    </row>
    <row r="11" spans="1:8" ht="63" customHeight="1" x14ac:dyDescent="0.25">
      <c r="A11" s="76" t="str">
        <f t="shared" si="0"/>
        <v/>
      </c>
      <c r="B11" s="77" t="str">
        <f t="shared" si="1"/>
        <v/>
      </c>
      <c r="C11" s="78" t="str">
        <f t="shared" si="2"/>
        <v/>
      </c>
      <c r="D11" s="78" t="str">
        <f t="shared" si="3"/>
        <v/>
      </c>
      <c r="E11" s="186"/>
      <c r="F11" s="180"/>
      <c r="G11" s="179"/>
      <c r="H11" s="180"/>
    </row>
    <row r="12" spans="1:8" ht="63" customHeight="1" x14ac:dyDescent="0.25">
      <c r="A12" s="76" t="str">
        <f t="shared" si="0"/>
        <v/>
      </c>
      <c r="B12" s="77" t="str">
        <f t="shared" si="1"/>
        <v/>
      </c>
      <c r="C12" s="78" t="str">
        <f t="shared" si="2"/>
        <v/>
      </c>
      <c r="D12" s="78" t="str">
        <f t="shared" si="3"/>
        <v/>
      </c>
      <c r="E12" s="186"/>
      <c r="F12" s="180"/>
      <c r="G12" s="180"/>
      <c r="H12" s="180"/>
    </row>
    <row r="13" spans="1:8" ht="63" customHeight="1" x14ac:dyDescent="0.25">
      <c r="A13" s="76" t="str">
        <f t="shared" si="0"/>
        <v/>
      </c>
      <c r="B13" s="77" t="str">
        <f t="shared" si="1"/>
        <v/>
      </c>
      <c r="C13" s="78" t="str">
        <f t="shared" si="2"/>
        <v/>
      </c>
      <c r="D13" s="78" t="str">
        <f t="shared" si="3"/>
        <v/>
      </c>
      <c r="E13" s="186"/>
      <c r="F13" s="180"/>
      <c r="G13" s="180"/>
      <c r="H13" s="180"/>
    </row>
    <row r="14" spans="1:8" ht="63" customHeight="1" x14ac:dyDescent="0.25">
      <c r="A14" s="76" t="str">
        <f t="shared" si="0"/>
        <v/>
      </c>
      <c r="B14" s="77" t="str">
        <f t="shared" si="1"/>
        <v/>
      </c>
      <c r="C14" s="78" t="str">
        <f t="shared" si="2"/>
        <v/>
      </c>
      <c r="D14" s="78" t="str">
        <f t="shared" si="3"/>
        <v/>
      </c>
      <c r="E14" s="186"/>
      <c r="F14" s="180"/>
      <c r="G14" s="180"/>
      <c r="H14" s="180"/>
    </row>
    <row r="15" spans="1:8" ht="63" customHeight="1" x14ac:dyDescent="0.25">
      <c r="A15" s="76" t="str">
        <f t="shared" si="0"/>
        <v/>
      </c>
      <c r="B15" s="77" t="str">
        <f t="shared" si="1"/>
        <v/>
      </c>
      <c r="C15" s="78" t="str">
        <f t="shared" si="2"/>
        <v/>
      </c>
      <c r="D15" s="78" t="str">
        <f t="shared" si="3"/>
        <v/>
      </c>
      <c r="E15" s="186"/>
      <c r="F15" s="180"/>
      <c r="G15" s="180"/>
      <c r="H15" s="180"/>
    </row>
    <row r="16" spans="1:8" ht="63" customHeight="1" x14ac:dyDescent="0.25">
      <c r="A16" s="76" t="str">
        <f t="shared" si="0"/>
        <v/>
      </c>
      <c r="B16" s="77" t="str">
        <f t="shared" si="1"/>
        <v/>
      </c>
      <c r="C16" s="78" t="str">
        <f t="shared" si="2"/>
        <v/>
      </c>
      <c r="D16" s="78" t="str">
        <f t="shared" si="3"/>
        <v/>
      </c>
      <c r="E16" s="186"/>
      <c r="F16" s="180"/>
      <c r="G16" s="180"/>
      <c r="H16" s="180"/>
    </row>
    <row r="17" spans="1:8" ht="63" customHeight="1" x14ac:dyDescent="0.25">
      <c r="A17" s="76" t="str">
        <f t="shared" si="0"/>
        <v/>
      </c>
      <c r="B17" s="77" t="str">
        <f t="shared" si="1"/>
        <v/>
      </c>
      <c r="C17" s="78" t="str">
        <f t="shared" si="2"/>
        <v/>
      </c>
      <c r="D17" s="78" t="str">
        <f t="shared" si="3"/>
        <v/>
      </c>
      <c r="E17" s="186"/>
      <c r="F17" s="180"/>
      <c r="G17" s="180"/>
      <c r="H17" s="180"/>
    </row>
    <row r="18" spans="1:8" ht="63" customHeight="1" x14ac:dyDescent="0.25">
      <c r="A18" s="76" t="str">
        <f t="shared" si="0"/>
        <v/>
      </c>
      <c r="B18" s="77" t="str">
        <f t="shared" si="1"/>
        <v/>
      </c>
      <c r="C18" s="78" t="str">
        <f t="shared" si="2"/>
        <v/>
      </c>
      <c r="D18" s="78" t="str">
        <f t="shared" si="3"/>
        <v/>
      </c>
      <c r="E18" s="186"/>
      <c r="F18" s="180"/>
      <c r="G18" s="180"/>
      <c r="H18" s="180"/>
    </row>
    <row r="19" spans="1:8" ht="63" customHeight="1" x14ac:dyDescent="0.25">
      <c r="A19" s="76" t="str">
        <f t="shared" si="0"/>
        <v/>
      </c>
      <c r="B19" s="77" t="str">
        <f t="shared" si="1"/>
        <v/>
      </c>
      <c r="C19" s="78" t="str">
        <f t="shared" si="2"/>
        <v/>
      </c>
      <c r="D19" s="78" t="str">
        <f t="shared" si="3"/>
        <v/>
      </c>
      <c r="E19" s="186"/>
      <c r="F19" s="180"/>
      <c r="G19" s="180"/>
      <c r="H19" s="180"/>
    </row>
    <row r="20" spans="1:8" ht="63" customHeight="1" x14ac:dyDescent="0.25">
      <c r="A20" s="76" t="str">
        <f t="shared" si="0"/>
        <v/>
      </c>
      <c r="B20" s="77" t="str">
        <f t="shared" si="1"/>
        <v/>
      </c>
      <c r="C20" s="78" t="str">
        <f t="shared" si="2"/>
        <v/>
      </c>
      <c r="D20" s="78" t="str">
        <f t="shared" si="3"/>
        <v/>
      </c>
      <c r="E20" s="186"/>
      <c r="F20" s="180"/>
      <c r="G20" s="180"/>
      <c r="H20" s="180"/>
    </row>
    <row r="21" spans="1:8" ht="63" customHeight="1" x14ac:dyDescent="0.25">
      <c r="A21" s="76" t="str">
        <f t="shared" si="0"/>
        <v/>
      </c>
      <c r="B21" s="77" t="str">
        <f t="shared" si="1"/>
        <v/>
      </c>
      <c r="C21" s="78" t="str">
        <f t="shared" si="2"/>
        <v/>
      </c>
      <c r="D21" s="78" t="str">
        <f t="shared" si="3"/>
        <v/>
      </c>
      <c r="E21" s="186"/>
      <c r="F21" s="181"/>
      <c r="G21" s="181"/>
      <c r="H21" s="180"/>
    </row>
    <row r="22" spans="1:8" ht="63" customHeight="1" x14ac:dyDescent="0.25">
      <c r="A22" s="76" t="str">
        <f t="shared" si="0"/>
        <v/>
      </c>
      <c r="B22" s="77" t="str">
        <f t="shared" si="1"/>
        <v/>
      </c>
      <c r="C22" s="78" t="str">
        <f t="shared" si="2"/>
        <v/>
      </c>
      <c r="D22" s="78" t="str">
        <f t="shared" si="3"/>
        <v/>
      </c>
      <c r="E22" s="186"/>
      <c r="F22" s="181"/>
      <c r="G22" s="181"/>
      <c r="H22" s="180"/>
    </row>
    <row r="23" spans="1:8" ht="63" customHeight="1" x14ac:dyDescent="0.25">
      <c r="A23" s="76" t="str">
        <f t="shared" si="0"/>
        <v/>
      </c>
      <c r="B23" s="77" t="str">
        <f t="shared" si="1"/>
        <v/>
      </c>
      <c r="C23" s="78" t="str">
        <f t="shared" si="2"/>
        <v/>
      </c>
      <c r="D23" s="78" t="str">
        <f t="shared" si="3"/>
        <v/>
      </c>
      <c r="E23" s="186"/>
      <c r="F23" s="181"/>
      <c r="G23" s="181"/>
      <c r="H23" s="180"/>
    </row>
    <row r="24" spans="1:8" ht="63" customHeight="1" x14ac:dyDescent="0.25">
      <c r="A24" s="76" t="str">
        <f t="shared" si="0"/>
        <v/>
      </c>
      <c r="B24" s="77" t="str">
        <f t="shared" si="1"/>
        <v/>
      </c>
      <c r="C24" s="78" t="str">
        <f t="shared" si="2"/>
        <v/>
      </c>
      <c r="D24" s="78" t="str">
        <f t="shared" si="3"/>
        <v/>
      </c>
      <c r="E24" s="186"/>
      <c r="F24" s="190"/>
      <c r="G24" s="181"/>
      <c r="H24" s="180"/>
    </row>
    <row r="25" spans="1:8" ht="63" customHeight="1" x14ac:dyDescent="0.25">
      <c r="A25" s="76" t="str">
        <f t="shared" si="0"/>
        <v/>
      </c>
      <c r="B25" s="77" t="str">
        <f t="shared" si="1"/>
        <v/>
      </c>
      <c r="C25" s="78" t="str">
        <f t="shared" si="2"/>
        <v/>
      </c>
      <c r="D25" s="78" t="str">
        <f t="shared" si="3"/>
        <v/>
      </c>
      <c r="E25" s="186"/>
      <c r="F25" s="181"/>
      <c r="G25" s="181"/>
      <c r="H25" s="180"/>
    </row>
    <row r="26" spans="1:8" ht="63" customHeight="1" x14ac:dyDescent="0.25">
      <c r="A26" s="76" t="str">
        <f t="shared" si="0"/>
        <v/>
      </c>
      <c r="B26" s="77" t="str">
        <f t="shared" si="1"/>
        <v/>
      </c>
      <c r="C26" s="78" t="str">
        <f t="shared" si="2"/>
        <v/>
      </c>
      <c r="D26" s="78" t="str">
        <f t="shared" si="3"/>
        <v/>
      </c>
      <c r="E26" s="186"/>
      <c r="F26" s="181"/>
      <c r="G26" s="181"/>
      <c r="H26" s="180"/>
    </row>
    <row r="27" spans="1:8" ht="63" customHeight="1" x14ac:dyDescent="0.25">
      <c r="A27" s="76" t="str">
        <f t="shared" si="0"/>
        <v/>
      </c>
      <c r="B27" s="77" t="str">
        <f t="shared" si="1"/>
        <v/>
      </c>
      <c r="C27" s="78" t="str">
        <f t="shared" si="2"/>
        <v/>
      </c>
      <c r="D27" s="78" t="str">
        <f t="shared" si="3"/>
        <v/>
      </c>
      <c r="E27" s="186"/>
      <c r="F27" s="181"/>
      <c r="G27" s="181"/>
      <c r="H27" s="180"/>
    </row>
    <row r="28" spans="1:8" ht="63" customHeight="1" x14ac:dyDescent="0.25">
      <c r="A28" s="76" t="str">
        <f t="shared" si="0"/>
        <v/>
      </c>
      <c r="B28" s="77" t="str">
        <f t="shared" si="1"/>
        <v/>
      </c>
      <c r="C28" s="78" t="str">
        <f t="shared" si="2"/>
        <v/>
      </c>
      <c r="D28" s="78" t="str">
        <f t="shared" si="3"/>
        <v/>
      </c>
      <c r="E28" s="186"/>
      <c r="F28" s="181"/>
      <c r="G28" s="181"/>
      <c r="H28" s="180"/>
    </row>
    <row r="29" spans="1:8" ht="63" customHeight="1" x14ac:dyDescent="0.25">
      <c r="A29" s="76" t="str">
        <f t="shared" si="0"/>
        <v/>
      </c>
      <c r="B29" s="77" t="str">
        <f t="shared" si="1"/>
        <v/>
      </c>
      <c r="C29" s="78" t="str">
        <f t="shared" si="2"/>
        <v/>
      </c>
      <c r="D29" s="78" t="str">
        <f t="shared" si="3"/>
        <v/>
      </c>
      <c r="E29" s="186"/>
      <c r="F29" s="181"/>
      <c r="G29" s="181"/>
      <c r="H29" s="180"/>
    </row>
    <row r="30" spans="1:8" ht="63" customHeight="1" x14ac:dyDescent="0.25">
      <c r="A30" s="76" t="str">
        <f t="shared" si="0"/>
        <v/>
      </c>
      <c r="B30" s="77" t="str">
        <f t="shared" si="1"/>
        <v/>
      </c>
      <c r="C30" s="78" t="str">
        <f t="shared" si="2"/>
        <v/>
      </c>
      <c r="D30" s="78" t="str">
        <f t="shared" si="3"/>
        <v/>
      </c>
      <c r="E30" s="186"/>
      <c r="F30" s="181"/>
      <c r="G30" s="181"/>
      <c r="H30" s="180"/>
    </row>
    <row r="31" spans="1:8" ht="63" customHeight="1" x14ac:dyDescent="0.25">
      <c r="A31" s="76" t="str">
        <f t="shared" si="0"/>
        <v/>
      </c>
      <c r="B31" s="77" t="str">
        <f t="shared" si="1"/>
        <v/>
      </c>
      <c r="C31" s="78" t="str">
        <f t="shared" si="2"/>
        <v/>
      </c>
      <c r="D31" s="78" t="str">
        <f t="shared" si="3"/>
        <v/>
      </c>
      <c r="E31" s="186"/>
      <c r="F31" s="181"/>
      <c r="G31" s="181"/>
      <c r="H31" s="180"/>
    </row>
    <row r="32" spans="1:8" ht="63" customHeight="1" x14ac:dyDescent="0.25">
      <c r="A32" s="76" t="str">
        <f t="shared" si="0"/>
        <v/>
      </c>
      <c r="B32" s="77" t="str">
        <f t="shared" si="1"/>
        <v/>
      </c>
      <c r="C32" s="78" t="str">
        <f t="shared" si="2"/>
        <v/>
      </c>
      <c r="D32" s="78" t="str">
        <f t="shared" si="3"/>
        <v/>
      </c>
      <c r="E32" s="186"/>
      <c r="F32" s="181"/>
      <c r="G32" s="181"/>
      <c r="H32" s="180"/>
    </row>
    <row r="33" spans="1:8" ht="63" customHeight="1" x14ac:dyDescent="0.25">
      <c r="A33" s="76" t="str">
        <f t="shared" si="0"/>
        <v/>
      </c>
      <c r="B33" s="77" t="str">
        <f t="shared" si="1"/>
        <v/>
      </c>
      <c r="C33" s="78" t="str">
        <f t="shared" si="2"/>
        <v/>
      </c>
      <c r="D33" s="78" t="str">
        <f t="shared" si="3"/>
        <v/>
      </c>
      <c r="E33" s="186"/>
      <c r="F33" s="181"/>
      <c r="G33" s="181"/>
      <c r="H33" s="180"/>
    </row>
    <row r="34" spans="1:8" ht="63" customHeight="1" x14ac:dyDescent="0.25">
      <c r="A34" s="76" t="str">
        <f t="shared" si="0"/>
        <v/>
      </c>
      <c r="B34" s="77" t="str">
        <f t="shared" si="1"/>
        <v/>
      </c>
      <c r="C34" s="78" t="str">
        <f t="shared" si="2"/>
        <v/>
      </c>
      <c r="D34" s="78" t="str">
        <f t="shared" si="3"/>
        <v/>
      </c>
      <c r="E34" s="186"/>
      <c r="F34" s="181"/>
      <c r="G34" s="181"/>
      <c r="H34" s="180"/>
    </row>
    <row r="35" spans="1:8" ht="63" customHeight="1" x14ac:dyDescent="0.25">
      <c r="A35" s="76" t="str">
        <f t="shared" si="0"/>
        <v/>
      </c>
      <c r="B35" s="77" t="str">
        <f t="shared" si="1"/>
        <v/>
      </c>
      <c r="C35" s="78" t="str">
        <f t="shared" si="2"/>
        <v/>
      </c>
      <c r="D35" s="78" t="str">
        <f t="shared" si="3"/>
        <v/>
      </c>
      <c r="E35" s="186"/>
      <c r="F35" s="181"/>
      <c r="G35" s="181"/>
      <c r="H35" s="180"/>
    </row>
    <row r="36" spans="1:8" ht="63" customHeight="1" x14ac:dyDescent="0.25">
      <c r="A36" s="76" t="str">
        <f t="shared" si="0"/>
        <v/>
      </c>
      <c r="B36" s="77" t="str">
        <f t="shared" si="1"/>
        <v/>
      </c>
      <c r="C36" s="78" t="str">
        <f t="shared" si="2"/>
        <v/>
      </c>
      <c r="D36" s="78" t="str">
        <f t="shared" si="3"/>
        <v/>
      </c>
      <c r="E36" s="186"/>
      <c r="F36" s="181"/>
      <c r="G36" s="181"/>
      <c r="H36" s="180"/>
    </row>
    <row r="37" spans="1:8" ht="63" customHeight="1" x14ac:dyDescent="0.25">
      <c r="A37" s="76" t="str">
        <f t="shared" si="0"/>
        <v/>
      </c>
      <c r="B37" s="77" t="str">
        <f t="shared" si="1"/>
        <v/>
      </c>
      <c r="C37" s="78" t="str">
        <f t="shared" si="2"/>
        <v/>
      </c>
      <c r="D37" s="78" t="str">
        <f t="shared" si="3"/>
        <v/>
      </c>
      <c r="E37" s="186"/>
      <c r="F37" s="181"/>
      <c r="G37" s="181"/>
      <c r="H37" s="180"/>
    </row>
    <row r="38" spans="1:8" ht="63" customHeight="1" x14ac:dyDescent="0.25">
      <c r="A38" s="76" t="str">
        <f t="shared" si="0"/>
        <v/>
      </c>
      <c r="B38" s="77" t="str">
        <f t="shared" si="1"/>
        <v/>
      </c>
      <c r="C38" s="78" t="str">
        <f t="shared" si="2"/>
        <v/>
      </c>
      <c r="D38" s="78" t="str">
        <f t="shared" si="3"/>
        <v/>
      </c>
      <c r="E38" s="186"/>
      <c r="F38" s="181"/>
      <c r="G38" s="181"/>
      <c r="H38" s="180"/>
    </row>
    <row r="39" spans="1:8" ht="63" customHeight="1" x14ac:dyDescent="0.25">
      <c r="A39" s="76" t="str">
        <f t="shared" si="0"/>
        <v/>
      </c>
      <c r="B39" s="77" t="str">
        <f t="shared" si="1"/>
        <v/>
      </c>
      <c r="C39" s="78" t="str">
        <f t="shared" si="2"/>
        <v/>
      </c>
      <c r="D39" s="78" t="str">
        <f t="shared" si="3"/>
        <v/>
      </c>
      <c r="E39" s="186"/>
      <c r="F39" s="181"/>
      <c r="G39" s="181"/>
      <c r="H39" s="180"/>
    </row>
    <row r="40" spans="1:8" ht="63" customHeight="1" x14ac:dyDescent="0.25">
      <c r="A40" s="76" t="str">
        <f t="shared" si="0"/>
        <v/>
      </c>
      <c r="B40" s="77" t="str">
        <f t="shared" si="1"/>
        <v/>
      </c>
      <c r="C40" s="78" t="str">
        <f t="shared" si="2"/>
        <v/>
      </c>
      <c r="D40" s="78" t="str">
        <f t="shared" si="3"/>
        <v/>
      </c>
      <c r="E40" s="186"/>
      <c r="F40" s="181"/>
      <c r="G40" s="181"/>
      <c r="H40" s="180"/>
    </row>
    <row r="41" spans="1:8" ht="63" customHeight="1" x14ac:dyDescent="0.25">
      <c r="A41" s="76" t="str">
        <f t="shared" si="0"/>
        <v/>
      </c>
      <c r="B41" s="77" t="str">
        <f t="shared" si="1"/>
        <v/>
      </c>
      <c r="C41" s="78" t="str">
        <f t="shared" si="2"/>
        <v/>
      </c>
      <c r="D41" s="78" t="str">
        <f t="shared" si="3"/>
        <v/>
      </c>
      <c r="E41" s="186"/>
      <c r="F41" s="181"/>
      <c r="G41" s="181"/>
      <c r="H41" s="180"/>
    </row>
    <row r="42" spans="1:8" ht="63" customHeight="1" x14ac:dyDescent="0.25">
      <c r="A42" s="76" t="str">
        <f t="shared" si="0"/>
        <v/>
      </c>
      <c r="B42" s="77" t="str">
        <f t="shared" si="1"/>
        <v/>
      </c>
      <c r="C42" s="78" t="str">
        <f t="shared" si="2"/>
        <v/>
      </c>
      <c r="D42" s="78" t="str">
        <f t="shared" si="3"/>
        <v/>
      </c>
      <c r="E42" s="186"/>
      <c r="F42" s="181"/>
      <c r="G42" s="181"/>
      <c r="H42" s="180"/>
    </row>
    <row r="43" spans="1:8" ht="63" customHeight="1" x14ac:dyDescent="0.25">
      <c r="A43" s="76" t="str">
        <f t="shared" si="0"/>
        <v/>
      </c>
      <c r="B43" s="77" t="str">
        <f t="shared" si="1"/>
        <v/>
      </c>
      <c r="C43" s="78" t="str">
        <f t="shared" si="2"/>
        <v/>
      </c>
      <c r="D43" s="78" t="str">
        <f t="shared" si="3"/>
        <v/>
      </c>
      <c r="E43" s="186"/>
      <c r="F43" s="181"/>
      <c r="G43" s="181"/>
      <c r="H43" s="180"/>
    </row>
    <row r="44" spans="1:8" ht="63" customHeight="1" x14ac:dyDescent="0.25">
      <c r="A44" s="76" t="str">
        <f t="shared" si="0"/>
        <v/>
      </c>
      <c r="B44" s="77" t="str">
        <f t="shared" si="1"/>
        <v/>
      </c>
      <c r="C44" s="78" t="str">
        <f t="shared" si="2"/>
        <v/>
      </c>
      <c r="D44" s="78" t="str">
        <f t="shared" si="3"/>
        <v/>
      </c>
      <c r="E44" s="186"/>
      <c r="F44" s="181"/>
      <c r="G44" s="181"/>
      <c r="H44" s="180"/>
    </row>
    <row r="45" spans="1:8" ht="63" customHeight="1" x14ac:dyDescent="0.25">
      <c r="A45" s="76" t="str">
        <f t="shared" si="0"/>
        <v/>
      </c>
      <c r="B45" s="77" t="str">
        <f t="shared" si="1"/>
        <v/>
      </c>
      <c r="C45" s="78" t="str">
        <f t="shared" si="2"/>
        <v/>
      </c>
      <c r="D45" s="78" t="str">
        <f t="shared" si="3"/>
        <v/>
      </c>
      <c r="E45" s="186"/>
      <c r="F45" s="181"/>
      <c r="G45" s="181"/>
      <c r="H45" s="180"/>
    </row>
    <row r="46" spans="1:8" ht="63" customHeight="1" x14ac:dyDescent="0.25">
      <c r="A46" s="76" t="str">
        <f t="shared" si="0"/>
        <v/>
      </c>
      <c r="B46" s="77" t="str">
        <f t="shared" si="1"/>
        <v/>
      </c>
      <c r="C46" s="78" t="str">
        <f t="shared" si="2"/>
        <v/>
      </c>
      <c r="D46" s="78" t="str">
        <f t="shared" si="3"/>
        <v/>
      </c>
      <c r="E46" s="186"/>
      <c r="F46" s="181"/>
      <c r="G46" s="181"/>
      <c r="H46" s="180"/>
    </row>
    <row r="47" spans="1:8" ht="63" customHeight="1" x14ac:dyDescent="0.25">
      <c r="A47" s="76" t="str">
        <f t="shared" si="0"/>
        <v/>
      </c>
      <c r="B47" s="77" t="str">
        <f t="shared" si="1"/>
        <v/>
      </c>
      <c r="C47" s="78" t="str">
        <f t="shared" si="2"/>
        <v/>
      </c>
      <c r="D47" s="78" t="str">
        <f t="shared" si="3"/>
        <v/>
      </c>
      <c r="E47" s="186"/>
      <c r="F47" s="181"/>
      <c r="G47" s="181"/>
      <c r="H47" s="180"/>
    </row>
    <row r="48" spans="1:8" ht="63" customHeight="1" x14ac:dyDescent="0.25">
      <c r="A48" s="76" t="str">
        <f t="shared" si="0"/>
        <v/>
      </c>
      <c r="B48" s="77" t="str">
        <f t="shared" si="1"/>
        <v/>
      </c>
      <c r="C48" s="78" t="str">
        <f t="shared" si="2"/>
        <v/>
      </c>
      <c r="D48" s="78" t="str">
        <f t="shared" si="3"/>
        <v/>
      </c>
      <c r="E48" s="186"/>
      <c r="F48" s="181"/>
      <c r="G48" s="181"/>
      <c r="H48" s="180"/>
    </row>
    <row r="49" spans="1:8" ht="63" customHeight="1" x14ac:dyDescent="0.25">
      <c r="A49" s="76" t="str">
        <f t="shared" si="0"/>
        <v/>
      </c>
      <c r="B49" s="77" t="str">
        <f t="shared" si="1"/>
        <v/>
      </c>
      <c r="C49" s="78" t="str">
        <f t="shared" si="2"/>
        <v/>
      </c>
      <c r="D49" s="78" t="str">
        <f t="shared" si="3"/>
        <v/>
      </c>
      <c r="E49" s="186"/>
      <c r="F49" s="181"/>
      <c r="G49" s="181"/>
      <c r="H49" s="180"/>
    </row>
    <row r="50" spans="1:8" ht="63" customHeight="1" x14ac:dyDescent="0.25">
      <c r="A50" s="76" t="str">
        <f t="shared" si="0"/>
        <v/>
      </c>
      <c r="B50" s="77" t="str">
        <f t="shared" si="1"/>
        <v/>
      </c>
      <c r="C50" s="78" t="str">
        <f t="shared" si="2"/>
        <v/>
      </c>
      <c r="D50" s="78" t="str">
        <f t="shared" si="3"/>
        <v/>
      </c>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46" priority="2" operator="equal">
      <formula>0</formula>
    </cfRule>
  </conditionalFormatting>
  <conditionalFormatting sqref="E3">
    <cfRule type="expression" dxfId="45" priority="1">
      <formula>$A$3="?"</formula>
    </cfRule>
  </conditionalFormatting>
  <dataValidations count="1">
    <dataValidation type="list" allowBlank="1" showInputMessage="1" showErrorMessage="1" sqref="E5:E50" xr:uid="{00000000-0002-0000-3500-000000000000}">
      <formula1>cdoisasee</formula1>
    </dataValidation>
  </dataValidations>
  <pageMargins left="0.7" right="0.7" top="0.75" bottom="0.75" header="0.3" footer="0.3"/>
  <pageSetup paperSize="9" orientation="portrait" horizontalDpi="4294967293" verticalDpi="4294967293"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9FF99"/>
  </sheetPr>
  <dimension ref="A1:M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0.5703125" customWidth="1"/>
    <col min="4" max="4" width="10.7109375" customWidth="1"/>
    <col min="5" max="5" width="12" customWidth="1"/>
    <col min="6" max="6" width="24.140625" customWidth="1"/>
    <col min="7" max="7" width="64.140625" customWidth="1"/>
    <col min="8" max="8" width="30.42578125" customWidth="1"/>
    <col min="9" max="9" width="25.28515625" customWidth="1"/>
    <col min="10" max="10" width="38.28515625" customWidth="1"/>
    <col min="11" max="11" width="38" customWidth="1"/>
    <col min="12" max="12" width="21.85546875" bestFit="1" customWidth="1"/>
    <col min="13" max="13" width="46.7109375" style="40" customWidth="1"/>
  </cols>
  <sheetData>
    <row r="1" spans="1:13" ht="31.5" customHeight="1" x14ac:dyDescent="0.25">
      <c r="A1" s="102" t="str">
        <f>FisaAutoevaluare!A1</f>
        <v>Universitatea SPIRU HARET - 
Anul universitar 2021-2022</v>
      </c>
      <c r="B1" s="102"/>
      <c r="C1" s="102"/>
      <c r="D1" s="102"/>
      <c r="E1" s="102"/>
      <c r="F1" s="669" t="str">
        <f>HYPERLINK("#FisaAutoevaluare!D220","Inapoi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c r="J1" s="683"/>
      <c r="K1" s="683"/>
      <c r="L1" s="683"/>
      <c r="M1" s="683"/>
    </row>
    <row r="2" spans="1:13" ht="15.75" customHeight="1" x14ac:dyDescent="0.25">
      <c r="A2" s="102">
        <f>FisaAutoevaluare!D2</f>
        <v>0</v>
      </c>
      <c r="B2" s="102"/>
      <c r="C2" s="102"/>
      <c r="D2" s="102"/>
      <c r="E2" s="102"/>
      <c r="F2" s="670"/>
      <c r="G2" s="681" t="str">
        <f>FisaAutoevaluare!D220</f>
        <v>Organizator de manifestări științifice (conferinţe şi paneluri) indexate ISI, în ţară sau în străinătate, prezentându-se cadru didactic la Universitatea Spiru Haret.</v>
      </c>
      <c r="H2" s="681"/>
      <c r="I2" s="681"/>
      <c r="J2" s="681"/>
      <c r="K2" s="681"/>
      <c r="L2" s="681"/>
      <c r="M2" s="681"/>
    </row>
    <row r="3" spans="1:13" x14ac:dyDescent="0.25">
      <c r="A3" s="676" t="str">
        <f>IF(FisaAutoevaluare!D3="","?",FisaAutoevaluare!D3)</f>
        <v>?</v>
      </c>
      <c r="B3" s="676"/>
      <c r="C3" s="676"/>
      <c r="D3" s="676"/>
      <c r="E3" s="103"/>
      <c r="F3" s="671"/>
      <c r="G3" s="682"/>
      <c r="H3" s="682"/>
      <c r="I3" s="682"/>
      <c r="J3" s="682"/>
      <c r="K3" s="682"/>
      <c r="L3" s="682"/>
      <c r="M3" s="682"/>
    </row>
    <row r="4" spans="1:13" s="43" customFormat="1" ht="30" x14ac:dyDescent="0.25">
      <c r="A4" s="74" t="s">
        <v>1962</v>
      </c>
      <c r="B4" s="75" t="s">
        <v>1963</v>
      </c>
      <c r="C4" s="75" t="s">
        <v>2277</v>
      </c>
      <c r="D4" s="75" t="s">
        <v>2317</v>
      </c>
      <c r="E4" s="198" t="s">
        <v>2214</v>
      </c>
      <c r="F4" s="198" t="s">
        <v>2321</v>
      </c>
      <c r="G4" s="198" t="s">
        <v>2322</v>
      </c>
      <c r="H4" s="198" t="s">
        <v>2323</v>
      </c>
      <c r="I4" s="198" t="s">
        <v>2326</v>
      </c>
      <c r="J4" s="198" t="s">
        <v>2338</v>
      </c>
      <c r="K4" s="198" t="s">
        <v>2324</v>
      </c>
      <c r="L4" s="198" t="s">
        <v>2325</v>
      </c>
      <c r="M4" s="198" t="s">
        <v>2587</v>
      </c>
    </row>
    <row r="5" spans="1:13" ht="63" customHeight="1" x14ac:dyDescent="0.25">
      <c r="A5" s="76" t="str">
        <f>IF(G5="","",ROW()-4)</f>
        <v/>
      </c>
      <c r="B5" s="77" t="str">
        <f>IF(G5="","","C27")</f>
        <v/>
      </c>
      <c r="C5" s="78" t="str">
        <f>IF(E5&lt;&gt;"",PROPER(A$3),"")</f>
        <v/>
      </c>
      <c r="D5" s="78" t="str">
        <f>IF(E5&lt;&gt;"","organizator","")</f>
        <v/>
      </c>
      <c r="E5" s="186"/>
      <c r="F5" s="180"/>
      <c r="G5" s="178"/>
      <c r="H5" s="180"/>
      <c r="I5" s="178"/>
      <c r="J5" s="178"/>
      <c r="K5" s="179"/>
      <c r="L5" s="179"/>
      <c r="M5" s="188"/>
    </row>
    <row r="6" spans="1:13" ht="63" customHeight="1" x14ac:dyDescent="0.25">
      <c r="A6" s="76" t="str">
        <f t="shared" ref="A6:A50" si="0">IF(G6="","",ROW()-4)</f>
        <v/>
      </c>
      <c r="B6" s="77" t="str">
        <f t="shared" ref="B6:B50" si="1">IF(G6="","","C27")</f>
        <v/>
      </c>
      <c r="C6" s="78" t="str">
        <f t="shared" ref="C6:C50" si="2">IF(E6&lt;&gt;"",PROPER(A$3),"")</f>
        <v/>
      </c>
      <c r="D6" s="78" t="str">
        <f t="shared" ref="D6:D50" si="3">IF(E6&lt;&gt;"","organizator","")</f>
        <v/>
      </c>
      <c r="E6" s="186"/>
      <c r="F6" s="178"/>
      <c r="G6" s="178"/>
      <c r="H6" s="180"/>
      <c r="I6" s="178"/>
      <c r="J6" s="178"/>
      <c r="K6" s="178"/>
      <c r="L6" s="178"/>
      <c r="M6" s="188"/>
    </row>
    <row r="7" spans="1:13" ht="63" customHeight="1" x14ac:dyDescent="0.25">
      <c r="A7" s="76" t="str">
        <f t="shared" si="0"/>
        <v/>
      </c>
      <c r="B7" s="77" t="str">
        <f t="shared" si="1"/>
        <v/>
      </c>
      <c r="C7" s="78" t="str">
        <f t="shared" si="2"/>
        <v/>
      </c>
      <c r="D7" s="78" t="str">
        <f t="shared" si="3"/>
        <v/>
      </c>
      <c r="E7" s="186"/>
      <c r="F7" s="180"/>
      <c r="G7" s="180"/>
      <c r="H7" s="180"/>
      <c r="I7" s="178"/>
      <c r="J7" s="178"/>
      <c r="K7" s="178"/>
      <c r="L7" s="178"/>
      <c r="M7" s="188"/>
    </row>
    <row r="8" spans="1:13" ht="63" customHeight="1" x14ac:dyDescent="0.25">
      <c r="A8" s="76" t="str">
        <f t="shared" si="0"/>
        <v/>
      </c>
      <c r="B8" s="77" t="str">
        <f t="shared" si="1"/>
        <v/>
      </c>
      <c r="C8" s="78" t="str">
        <f t="shared" si="2"/>
        <v/>
      </c>
      <c r="D8" s="78" t="str">
        <f t="shared" si="3"/>
        <v/>
      </c>
      <c r="E8" s="186"/>
      <c r="F8" s="180"/>
      <c r="G8" s="180"/>
      <c r="H8" s="180"/>
      <c r="I8" s="178"/>
      <c r="J8" s="178"/>
      <c r="K8" s="178"/>
      <c r="L8" s="178"/>
      <c r="M8" s="188"/>
    </row>
    <row r="9" spans="1:13" ht="63" customHeight="1" x14ac:dyDescent="0.25">
      <c r="A9" s="76" t="str">
        <f t="shared" si="0"/>
        <v/>
      </c>
      <c r="B9" s="77" t="str">
        <f t="shared" si="1"/>
        <v/>
      </c>
      <c r="C9" s="78" t="str">
        <f t="shared" si="2"/>
        <v/>
      </c>
      <c r="D9" s="78" t="str">
        <f t="shared" si="3"/>
        <v/>
      </c>
      <c r="E9" s="186"/>
      <c r="F9" s="180"/>
      <c r="G9" s="180"/>
      <c r="H9" s="180"/>
      <c r="I9" s="178"/>
      <c r="J9" s="178"/>
      <c r="K9" s="178"/>
      <c r="L9" s="178"/>
      <c r="M9" s="188"/>
    </row>
    <row r="10" spans="1:13" ht="63" customHeight="1" x14ac:dyDescent="0.25">
      <c r="A10" s="76" t="str">
        <f t="shared" si="0"/>
        <v/>
      </c>
      <c r="B10" s="77" t="str">
        <f t="shared" si="1"/>
        <v/>
      </c>
      <c r="C10" s="78" t="str">
        <f t="shared" si="2"/>
        <v/>
      </c>
      <c r="D10" s="78" t="str">
        <f t="shared" si="3"/>
        <v/>
      </c>
      <c r="E10" s="186"/>
      <c r="F10" s="180"/>
      <c r="G10" s="180"/>
      <c r="H10" s="180"/>
      <c r="I10" s="178"/>
      <c r="J10" s="178"/>
      <c r="K10" s="178"/>
      <c r="L10" s="178"/>
      <c r="M10" s="188"/>
    </row>
    <row r="11" spans="1:13" ht="63" customHeight="1" x14ac:dyDescent="0.25">
      <c r="A11" s="76" t="str">
        <f t="shared" si="0"/>
        <v/>
      </c>
      <c r="B11" s="77" t="str">
        <f t="shared" si="1"/>
        <v/>
      </c>
      <c r="C11" s="78" t="str">
        <f t="shared" si="2"/>
        <v/>
      </c>
      <c r="D11" s="78" t="str">
        <f t="shared" si="3"/>
        <v/>
      </c>
      <c r="E11" s="186"/>
      <c r="F11" s="180"/>
      <c r="G11" s="179"/>
      <c r="H11" s="180"/>
      <c r="I11" s="178"/>
      <c r="J11" s="178"/>
      <c r="K11" s="178"/>
      <c r="L11" s="178"/>
      <c r="M11" s="188"/>
    </row>
    <row r="12" spans="1:13" ht="63" customHeight="1" x14ac:dyDescent="0.25">
      <c r="A12" s="76" t="str">
        <f t="shared" si="0"/>
        <v/>
      </c>
      <c r="B12" s="77" t="str">
        <f t="shared" si="1"/>
        <v/>
      </c>
      <c r="C12" s="78" t="str">
        <f t="shared" si="2"/>
        <v/>
      </c>
      <c r="D12" s="78" t="str">
        <f t="shared" si="3"/>
        <v/>
      </c>
      <c r="E12" s="186"/>
      <c r="F12" s="180"/>
      <c r="G12" s="180"/>
      <c r="H12" s="180"/>
      <c r="I12" s="178"/>
      <c r="J12" s="178"/>
      <c r="K12" s="178"/>
      <c r="L12" s="178"/>
      <c r="M12" s="188"/>
    </row>
    <row r="13" spans="1:13" ht="63" customHeight="1" x14ac:dyDescent="0.25">
      <c r="A13" s="76" t="str">
        <f t="shared" si="0"/>
        <v/>
      </c>
      <c r="B13" s="77" t="str">
        <f t="shared" si="1"/>
        <v/>
      </c>
      <c r="C13" s="78" t="str">
        <f t="shared" si="2"/>
        <v/>
      </c>
      <c r="D13" s="78" t="str">
        <f t="shared" si="3"/>
        <v/>
      </c>
      <c r="E13" s="186"/>
      <c r="F13" s="180"/>
      <c r="G13" s="180"/>
      <c r="H13" s="180"/>
      <c r="I13" s="178"/>
      <c r="J13" s="178"/>
      <c r="K13" s="178"/>
      <c r="L13" s="178"/>
      <c r="M13" s="188"/>
    </row>
    <row r="14" spans="1:13" ht="63" customHeight="1" x14ac:dyDescent="0.25">
      <c r="A14" s="76" t="str">
        <f t="shared" si="0"/>
        <v/>
      </c>
      <c r="B14" s="77" t="str">
        <f t="shared" si="1"/>
        <v/>
      </c>
      <c r="C14" s="78" t="str">
        <f t="shared" si="2"/>
        <v/>
      </c>
      <c r="D14" s="78" t="str">
        <f t="shared" si="3"/>
        <v/>
      </c>
      <c r="E14" s="186"/>
      <c r="F14" s="180"/>
      <c r="G14" s="180"/>
      <c r="H14" s="180"/>
      <c r="I14" s="178"/>
      <c r="J14" s="178"/>
      <c r="K14" s="178"/>
      <c r="L14" s="178"/>
      <c r="M14" s="188"/>
    </row>
    <row r="15" spans="1:13" ht="63" customHeight="1" x14ac:dyDescent="0.25">
      <c r="A15" s="76" t="str">
        <f t="shared" si="0"/>
        <v/>
      </c>
      <c r="B15" s="77" t="str">
        <f t="shared" si="1"/>
        <v/>
      </c>
      <c r="C15" s="78" t="str">
        <f t="shared" si="2"/>
        <v/>
      </c>
      <c r="D15" s="78" t="str">
        <f t="shared" si="3"/>
        <v/>
      </c>
      <c r="E15" s="186"/>
      <c r="F15" s="180"/>
      <c r="G15" s="180"/>
      <c r="H15" s="180"/>
      <c r="I15" s="178"/>
      <c r="J15" s="178"/>
      <c r="K15" s="178"/>
      <c r="L15" s="178"/>
      <c r="M15" s="188"/>
    </row>
    <row r="16" spans="1:13" ht="63" customHeight="1" x14ac:dyDescent="0.25">
      <c r="A16" s="76" t="str">
        <f t="shared" si="0"/>
        <v/>
      </c>
      <c r="B16" s="77" t="str">
        <f t="shared" si="1"/>
        <v/>
      </c>
      <c r="C16" s="78" t="str">
        <f t="shared" si="2"/>
        <v/>
      </c>
      <c r="D16" s="78" t="str">
        <f t="shared" si="3"/>
        <v/>
      </c>
      <c r="E16" s="186"/>
      <c r="F16" s="180"/>
      <c r="G16" s="180"/>
      <c r="H16" s="180"/>
      <c r="I16" s="178"/>
      <c r="J16" s="178"/>
      <c r="K16" s="178"/>
      <c r="L16" s="178"/>
      <c r="M16" s="188"/>
    </row>
    <row r="17" spans="1:13" ht="63" customHeight="1" x14ac:dyDescent="0.25">
      <c r="A17" s="76" t="str">
        <f t="shared" si="0"/>
        <v/>
      </c>
      <c r="B17" s="77" t="str">
        <f t="shared" si="1"/>
        <v/>
      </c>
      <c r="C17" s="78" t="str">
        <f t="shared" si="2"/>
        <v/>
      </c>
      <c r="D17" s="78" t="str">
        <f t="shared" si="3"/>
        <v/>
      </c>
      <c r="E17" s="186"/>
      <c r="F17" s="180"/>
      <c r="G17" s="180"/>
      <c r="H17" s="180"/>
      <c r="I17" s="178"/>
      <c r="J17" s="178"/>
      <c r="K17" s="178"/>
      <c r="L17" s="178"/>
      <c r="M17" s="188"/>
    </row>
    <row r="18" spans="1:13" ht="63" customHeight="1" x14ac:dyDescent="0.25">
      <c r="A18" s="76" t="str">
        <f t="shared" si="0"/>
        <v/>
      </c>
      <c r="B18" s="77" t="str">
        <f t="shared" si="1"/>
        <v/>
      </c>
      <c r="C18" s="78" t="str">
        <f t="shared" si="2"/>
        <v/>
      </c>
      <c r="D18" s="78" t="str">
        <f t="shared" si="3"/>
        <v/>
      </c>
      <c r="E18" s="186"/>
      <c r="F18" s="180"/>
      <c r="G18" s="180"/>
      <c r="H18" s="180"/>
      <c r="I18" s="178"/>
      <c r="J18" s="178"/>
      <c r="K18" s="178"/>
      <c r="L18" s="178"/>
      <c r="M18" s="188"/>
    </row>
    <row r="19" spans="1:13" ht="63" customHeight="1" x14ac:dyDescent="0.25">
      <c r="A19" s="76" t="str">
        <f t="shared" si="0"/>
        <v/>
      </c>
      <c r="B19" s="77" t="str">
        <f t="shared" si="1"/>
        <v/>
      </c>
      <c r="C19" s="78" t="str">
        <f t="shared" si="2"/>
        <v/>
      </c>
      <c r="D19" s="78" t="str">
        <f t="shared" si="3"/>
        <v/>
      </c>
      <c r="E19" s="186"/>
      <c r="F19" s="180"/>
      <c r="G19" s="180"/>
      <c r="H19" s="180"/>
      <c r="I19" s="178"/>
      <c r="J19" s="178"/>
      <c r="K19" s="178"/>
      <c r="L19" s="178"/>
      <c r="M19" s="188"/>
    </row>
    <row r="20" spans="1:13" ht="63" customHeight="1" x14ac:dyDescent="0.25">
      <c r="A20" s="76" t="str">
        <f t="shared" si="0"/>
        <v/>
      </c>
      <c r="B20" s="77" t="str">
        <f t="shared" si="1"/>
        <v/>
      </c>
      <c r="C20" s="78" t="str">
        <f t="shared" si="2"/>
        <v/>
      </c>
      <c r="D20" s="78" t="str">
        <f t="shared" si="3"/>
        <v/>
      </c>
      <c r="E20" s="186"/>
      <c r="F20" s="180"/>
      <c r="G20" s="180"/>
      <c r="H20" s="180"/>
      <c r="I20" s="178"/>
      <c r="J20" s="178"/>
      <c r="K20" s="178"/>
      <c r="L20" s="178"/>
      <c r="M20" s="188"/>
    </row>
    <row r="21" spans="1:13" ht="63" customHeight="1" x14ac:dyDescent="0.25">
      <c r="A21" s="76" t="str">
        <f t="shared" si="0"/>
        <v/>
      </c>
      <c r="B21" s="77" t="str">
        <f t="shared" si="1"/>
        <v/>
      </c>
      <c r="C21" s="78" t="str">
        <f t="shared" si="2"/>
        <v/>
      </c>
      <c r="D21" s="78" t="str">
        <f t="shared" si="3"/>
        <v/>
      </c>
      <c r="E21" s="186"/>
      <c r="F21" s="181"/>
      <c r="G21" s="181"/>
      <c r="H21" s="180"/>
      <c r="I21" s="178"/>
      <c r="J21" s="178"/>
      <c r="K21" s="179"/>
      <c r="L21" s="179"/>
      <c r="M21" s="188"/>
    </row>
    <row r="22" spans="1:13" ht="63" customHeight="1" x14ac:dyDescent="0.25">
      <c r="A22" s="76" t="str">
        <f t="shared" si="0"/>
        <v/>
      </c>
      <c r="B22" s="77" t="str">
        <f t="shared" si="1"/>
        <v/>
      </c>
      <c r="C22" s="78" t="str">
        <f t="shared" si="2"/>
        <v/>
      </c>
      <c r="D22" s="78" t="str">
        <f t="shared" si="3"/>
        <v/>
      </c>
      <c r="E22" s="186"/>
      <c r="F22" s="181"/>
      <c r="G22" s="181"/>
      <c r="H22" s="180"/>
      <c r="I22" s="178"/>
      <c r="J22" s="178"/>
      <c r="K22" s="178"/>
      <c r="L22" s="178"/>
      <c r="M22" s="188"/>
    </row>
    <row r="23" spans="1:13" ht="63" customHeight="1" x14ac:dyDescent="0.25">
      <c r="A23" s="76" t="str">
        <f t="shared" si="0"/>
        <v/>
      </c>
      <c r="B23" s="77" t="str">
        <f t="shared" si="1"/>
        <v/>
      </c>
      <c r="C23" s="78" t="str">
        <f t="shared" si="2"/>
        <v/>
      </c>
      <c r="D23" s="78" t="str">
        <f t="shared" si="3"/>
        <v/>
      </c>
      <c r="E23" s="186"/>
      <c r="F23" s="181"/>
      <c r="G23" s="181"/>
      <c r="H23" s="180"/>
      <c r="I23" s="178"/>
      <c r="J23" s="178"/>
      <c r="K23" s="178"/>
      <c r="L23" s="178"/>
      <c r="M23" s="188"/>
    </row>
    <row r="24" spans="1:13" ht="63" customHeight="1" x14ac:dyDescent="0.25">
      <c r="A24" s="76" t="str">
        <f t="shared" si="0"/>
        <v/>
      </c>
      <c r="B24" s="77" t="str">
        <f t="shared" si="1"/>
        <v/>
      </c>
      <c r="C24" s="78" t="str">
        <f t="shared" si="2"/>
        <v/>
      </c>
      <c r="D24" s="78" t="str">
        <f t="shared" si="3"/>
        <v/>
      </c>
      <c r="E24" s="186"/>
      <c r="F24" s="190"/>
      <c r="G24" s="181"/>
      <c r="H24" s="180"/>
      <c r="I24" s="178"/>
      <c r="J24" s="178"/>
      <c r="K24" s="178"/>
      <c r="L24" s="178"/>
      <c r="M24" s="188"/>
    </row>
    <row r="25" spans="1:13" ht="63" customHeight="1" x14ac:dyDescent="0.25">
      <c r="A25" s="76" t="str">
        <f t="shared" si="0"/>
        <v/>
      </c>
      <c r="B25" s="77" t="str">
        <f t="shared" si="1"/>
        <v/>
      </c>
      <c r="C25" s="78" t="str">
        <f t="shared" si="2"/>
        <v/>
      </c>
      <c r="D25" s="78" t="str">
        <f t="shared" si="3"/>
        <v/>
      </c>
      <c r="E25" s="186"/>
      <c r="F25" s="181"/>
      <c r="G25" s="181"/>
      <c r="H25" s="180"/>
      <c r="I25" s="178"/>
      <c r="J25" s="178"/>
      <c r="K25" s="178"/>
      <c r="L25" s="178"/>
      <c r="M25" s="188"/>
    </row>
    <row r="26" spans="1:13" ht="63" customHeight="1" x14ac:dyDescent="0.25">
      <c r="A26" s="76" t="str">
        <f t="shared" si="0"/>
        <v/>
      </c>
      <c r="B26" s="77" t="str">
        <f t="shared" si="1"/>
        <v/>
      </c>
      <c r="C26" s="78" t="str">
        <f t="shared" si="2"/>
        <v/>
      </c>
      <c r="D26" s="78" t="str">
        <f t="shared" si="3"/>
        <v/>
      </c>
      <c r="E26" s="186"/>
      <c r="F26" s="181"/>
      <c r="G26" s="181"/>
      <c r="H26" s="180"/>
      <c r="I26" s="178"/>
      <c r="J26" s="178"/>
      <c r="K26" s="178"/>
      <c r="L26" s="178"/>
      <c r="M26" s="188"/>
    </row>
    <row r="27" spans="1:13" ht="63" customHeight="1" x14ac:dyDescent="0.25">
      <c r="A27" s="76" t="str">
        <f t="shared" si="0"/>
        <v/>
      </c>
      <c r="B27" s="77" t="str">
        <f t="shared" si="1"/>
        <v/>
      </c>
      <c r="C27" s="78" t="str">
        <f t="shared" si="2"/>
        <v/>
      </c>
      <c r="D27" s="78" t="str">
        <f t="shared" si="3"/>
        <v/>
      </c>
      <c r="E27" s="186"/>
      <c r="F27" s="181"/>
      <c r="G27" s="181"/>
      <c r="H27" s="180"/>
      <c r="I27" s="178"/>
      <c r="J27" s="178"/>
      <c r="K27" s="178"/>
      <c r="L27" s="178"/>
      <c r="M27" s="188"/>
    </row>
    <row r="28" spans="1:13" ht="63" customHeight="1" x14ac:dyDescent="0.25">
      <c r="A28" s="76" t="str">
        <f t="shared" si="0"/>
        <v/>
      </c>
      <c r="B28" s="77" t="str">
        <f t="shared" si="1"/>
        <v/>
      </c>
      <c r="C28" s="78" t="str">
        <f t="shared" si="2"/>
        <v/>
      </c>
      <c r="D28" s="78" t="str">
        <f t="shared" si="3"/>
        <v/>
      </c>
      <c r="E28" s="186"/>
      <c r="F28" s="181"/>
      <c r="G28" s="181"/>
      <c r="H28" s="180"/>
      <c r="I28" s="178"/>
      <c r="J28" s="178"/>
      <c r="K28" s="178"/>
      <c r="L28" s="178"/>
      <c r="M28" s="188"/>
    </row>
    <row r="29" spans="1:13" ht="63" customHeight="1" x14ac:dyDescent="0.25">
      <c r="A29" s="76" t="str">
        <f t="shared" si="0"/>
        <v/>
      </c>
      <c r="B29" s="77" t="str">
        <f t="shared" si="1"/>
        <v/>
      </c>
      <c r="C29" s="78" t="str">
        <f t="shared" si="2"/>
        <v/>
      </c>
      <c r="D29" s="78" t="str">
        <f t="shared" si="3"/>
        <v/>
      </c>
      <c r="E29" s="186"/>
      <c r="F29" s="181"/>
      <c r="G29" s="181"/>
      <c r="H29" s="180"/>
      <c r="I29" s="178"/>
      <c r="J29" s="178"/>
      <c r="K29" s="178"/>
      <c r="L29" s="178"/>
      <c r="M29" s="188"/>
    </row>
    <row r="30" spans="1:13" ht="63" customHeight="1" x14ac:dyDescent="0.25">
      <c r="A30" s="76" t="str">
        <f t="shared" si="0"/>
        <v/>
      </c>
      <c r="B30" s="77" t="str">
        <f t="shared" si="1"/>
        <v/>
      </c>
      <c r="C30" s="78" t="str">
        <f t="shared" si="2"/>
        <v/>
      </c>
      <c r="D30" s="78" t="str">
        <f t="shared" si="3"/>
        <v/>
      </c>
      <c r="E30" s="186"/>
      <c r="F30" s="181"/>
      <c r="G30" s="181"/>
      <c r="H30" s="180"/>
      <c r="I30" s="178"/>
      <c r="J30" s="178"/>
      <c r="K30" s="178"/>
      <c r="L30" s="178"/>
      <c r="M30" s="188"/>
    </row>
    <row r="31" spans="1:13" ht="63" customHeight="1" x14ac:dyDescent="0.25">
      <c r="A31" s="76" t="str">
        <f t="shared" si="0"/>
        <v/>
      </c>
      <c r="B31" s="77" t="str">
        <f t="shared" si="1"/>
        <v/>
      </c>
      <c r="C31" s="78" t="str">
        <f t="shared" si="2"/>
        <v/>
      </c>
      <c r="D31" s="78" t="str">
        <f t="shared" si="3"/>
        <v/>
      </c>
      <c r="E31" s="186"/>
      <c r="F31" s="181"/>
      <c r="G31" s="181"/>
      <c r="H31" s="180"/>
      <c r="I31" s="178"/>
      <c r="J31" s="178"/>
      <c r="K31" s="178"/>
      <c r="L31" s="178"/>
      <c r="M31" s="188"/>
    </row>
    <row r="32" spans="1:13" ht="63" customHeight="1" x14ac:dyDescent="0.25">
      <c r="A32" s="76" t="str">
        <f t="shared" si="0"/>
        <v/>
      </c>
      <c r="B32" s="77" t="str">
        <f t="shared" si="1"/>
        <v/>
      </c>
      <c r="C32" s="78" t="str">
        <f t="shared" si="2"/>
        <v/>
      </c>
      <c r="D32" s="78" t="str">
        <f t="shared" si="3"/>
        <v/>
      </c>
      <c r="E32" s="186"/>
      <c r="F32" s="181"/>
      <c r="G32" s="181"/>
      <c r="H32" s="180"/>
      <c r="I32" s="178"/>
      <c r="J32" s="178"/>
      <c r="K32" s="178"/>
      <c r="L32" s="178"/>
      <c r="M32" s="188"/>
    </row>
    <row r="33" spans="1:13" ht="63" customHeight="1" x14ac:dyDescent="0.25">
      <c r="A33" s="76" t="str">
        <f t="shared" si="0"/>
        <v/>
      </c>
      <c r="B33" s="77" t="str">
        <f t="shared" si="1"/>
        <v/>
      </c>
      <c r="C33" s="78" t="str">
        <f t="shared" si="2"/>
        <v/>
      </c>
      <c r="D33" s="78" t="str">
        <f t="shared" si="3"/>
        <v/>
      </c>
      <c r="E33" s="186"/>
      <c r="F33" s="181"/>
      <c r="G33" s="181"/>
      <c r="H33" s="180"/>
      <c r="I33" s="178"/>
      <c r="J33" s="178"/>
      <c r="K33" s="178"/>
      <c r="L33" s="178"/>
      <c r="M33" s="188"/>
    </row>
    <row r="34" spans="1:13" ht="63" customHeight="1" x14ac:dyDescent="0.25">
      <c r="A34" s="76" t="str">
        <f t="shared" si="0"/>
        <v/>
      </c>
      <c r="B34" s="77" t="str">
        <f t="shared" si="1"/>
        <v/>
      </c>
      <c r="C34" s="78" t="str">
        <f t="shared" si="2"/>
        <v/>
      </c>
      <c r="D34" s="78" t="str">
        <f t="shared" si="3"/>
        <v/>
      </c>
      <c r="E34" s="186"/>
      <c r="F34" s="181"/>
      <c r="G34" s="181"/>
      <c r="H34" s="180"/>
      <c r="I34" s="178"/>
      <c r="J34" s="178"/>
      <c r="K34" s="178"/>
      <c r="L34" s="178"/>
      <c r="M34" s="188"/>
    </row>
    <row r="35" spans="1:13" ht="63" customHeight="1" x14ac:dyDescent="0.25">
      <c r="A35" s="76" t="str">
        <f t="shared" si="0"/>
        <v/>
      </c>
      <c r="B35" s="77" t="str">
        <f t="shared" si="1"/>
        <v/>
      </c>
      <c r="C35" s="78" t="str">
        <f t="shared" si="2"/>
        <v/>
      </c>
      <c r="D35" s="78" t="str">
        <f t="shared" si="3"/>
        <v/>
      </c>
      <c r="E35" s="186"/>
      <c r="F35" s="181"/>
      <c r="G35" s="181"/>
      <c r="H35" s="180"/>
      <c r="I35" s="178"/>
      <c r="J35" s="178"/>
      <c r="K35" s="178"/>
      <c r="L35" s="178"/>
      <c r="M35" s="188"/>
    </row>
    <row r="36" spans="1:13" ht="63" customHeight="1" x14ac:dyDescent="0.25">
      <c r="A36" s="76" t="str">
        <f t="shared" si="0"/>
        <v/>
      </c>
      <c r="B36" s="77" t="str">
        <f t="shared" si="1"/>
        <v/>
      </c>
      <c r="C36" s="78" t="str">
        <f t="shared" si="2"/>
        <v/>
      </c>
      <c r="D36" s="78" t="str">
        <f t="shared" si="3"/>
        <v/>
      </c>
      <c r="E36" s="186"/>
      <c r="F36" s="181"/>
      <c r="G36" s="181"/>
      <c r="H36" s="180"/>
      <c r="I36" s="178"/>
      <c r="J36" s="178"/>
      <c r="K36" s="178"/>
      <c r="L36" s="178"/>
      <c r="M36" s="188"/>
    </row>
    <row r="37" spans="1:13" ht="63" customHeight="1" x14ac:dyDescent="0.25">
      <c r="A37" s="76" t="str">
        <f t="shared" si="0"/>
        <v/>
      </c>
      <c r="B37" s="77" t="str">
        <f t="shared" si="1"/>
        <v/>
      </c>
      <c r="C37" s="78" t="str">
        <f t="shared" si="2"/>
        <v/>
      </c>
      <c r="D37" s="78" t="str">
        <f t="shared" si="3"/>
        <v/>
      </c>
      <c r="E37" s="186"/>
      <c r="F37" s="181"/>
      <c r="G37" s="181"/>
      <c r="H37" s="180"/>
      <c r="I37" s="178"/>
      <c r="J37" s="178"/>
      <c r="K37" s="178"/>
      <c r="L37" s="178"/>
      <c r="M37" s="188"/>
    </row>
    <row r="38" spans="1:13" ht="63" customHeight="1" x14ac:dyDescent="0.25">
      <c r="A38" s="76" t="str">
        <f t="shared" si="0"/>
        <v/>
      </c>
      <c r="B38" s="77" t="str">
        <f t="shared" si="1"/>
        <v/>
      </c>
      <c r="C38" s="78" t="str">
        <f t="shared" si="2"/>
        <v/>
      </c>
      <c r="D38" s="78" t="str">
        <f t="shared" si="3"/>
        <v/>
      </c>
      <c r="E38" s="186"/>
      <c r="F38" s="181"/>
      <c r="G38" s="181"/>
      <c r="H38" s="180"/>
      <c r="I38" s="178"/>
      <c r="J38" s="178"/>
      <c r="K38" s="178"/>
      <c r="L38" s="178"/>
      <c r="M38" s="188"/>
    </row>
    <row r="39" spans="1:13" ht="63" customHeight="1" x14ac:dyDescent="0.25">
      <c r="A39" s="76" t="str">
        <f t="shared" si="0"/>
        <v/>
      </c>
      <c r="B39" s="77" t="str">
        <f t="shared" si="1"/>
        <v/>
      </c>
      <c r="C39" s="78" t="str">
        <f t="shared" si="2"/>
        <v/>
      </c>
      <c r="D39" s="78" t="str">
        <f t="shared" si="3"/>
        <v/>
      </c>
      <c r="E39" s="186"/>
      <c r="F39" s="181"/>
      <c r="G39" s="181"/>
      <c r="H39" s="180"/>
      <c r="I39" s="178"/>
      <c r="J39" s="178"/>
      <c r="K39" s="178"/>
      <c r="L39" s="178"/>
      <c r="M39" s="188"/>
    </row>
    <row r="40" spans="1:13" ht="63" customHeight="1" x14ac:dyDescent="0.25">
      <c r="A40" s="76" t="str">
        <f t="shared" si="0"/>
        <v/>
      </c>
      <c r="B40" s="77" t="str">
        <f t="shared" si="1"/>
        <v/>
      </c>
      <c r="C40" s="78" t="str">
        <f t="shared" si="2"/>
        <v/>
      </c>
      <c r="D40" s="78" t="str">
        <f t="shared" si="3"/>
        <v/>
      </c>
      <c r="E40" s="186"/>
      <c r="F40" s="181"/>
      <c r="G40" s="181"/>
      <c r="H40" s="180"/>
      <c r="I40" s="178"/>
      <c r="J40" s="178"/>
      <c r="K40" s="178"/>
      <c r="L40" s="178"/>
      <c r="M40" s="188"/>
    </row>
    <row r="41" spans="1:13" ht="63" customHeight="1" x14ac:dyDescent="0.25">
      <c r="A41" s="76" t="str">
        <f t="shared" si="0"/>
        <v/>
      </c>
      <c r="B41" s="77" t="str">
        <f t="shared" si="1"/>
        <v/>
      </c>
      <c r="C41" s="78" t="str">
        <f t="shared" si="2"/>
        <v/>
      </c>
      <c r="D41" s="78" t="str">
        <f t="shared" si="3"/>
        <v/>
      </c>
      <c r="E41" s="186"/>
      <c r="F41" s="181"/>
      <c r="G41" s="181"/>
      <c r="H41" s="180"/>
      <c r="I41" s="178"/>
      <c r="J41" s="178"/>
      <c r="K41" s="178"/>
      <c r="L41" s="178"/>
      <c r="M41" s="188"/>
    </row>
    <row r="42" spans="1:13" ht="63" customHeight="1" x14ac:dyDescent="0.25">
      <c r="A42" s="76" t="str">
        <f t="shared" si="0"/>
        <v/>
      </c>
      <c r="B42" s="77" t="str">
        <f t="shared" si="1"/>
        <v/>
      </c>
      <c r="C42" s="78" t="str">
        <f t="shared" si="2"/>
        <v/>
      </c>
      <c r="D42" s="78" t="str">
        <f t="shared" si="3"/>
        <v/>
      </c>
      <c r="E42" s="186"/>
      <c r="F42" s="181"/>
      <c r="G42" s="181"/>
      <c r="H42" s="180"/>
      <c r="I42" s="178"/>
      <c r="J42" s="178"/>
      <c r="K42" s="178"/>
      <c r="L42" s="178"/>
      <c r="M42" s="188"/>
    </row>
    <row r="43" spans="1:13" ht="63" customHeight="1" x14ac:dyDescent="0.25">
      <c r="A43" s="76" t="str">
        <f t="shared" si="0"/>
        <v/>
      </c>
      <c r="B43" s="77" t="str">
        <f t="shared" si="1"/>
        <v/>
      </c>
      <c r="C43" s="78" t="str">
        <f t="shared" si="2"/>
        <v/>
      </c>
      <c r="D43" s="78" t="str">
        <f t="shared" si="3"/>
        <v/>
      </c>
      <c r="E43" s="186"/>
      <c r="F43" s="181"/>
      <c r="G43" s="181"/>
      <c r="H43" s="180"/>
      <c r="I43" s="178"/>
      <c r="J43" s="178"/>
      <c r="K43" s="178"/>
      <c r="L43" s="178"/>
      <c r="M43" s="188"/>
    </row>
    <row r="44" spans="1:13" ht="63" customHeight="1" x14ac:dyDescent="0.25">
      <c r="A44" s="76" t="str">
        <f t="shared" si="0"/>
        <v/>
      </c>
      <c r="B44" s="77" t="str">
        <f t="shared" si="1"/>
        <v/>
      </c>
      <c r="C44" s="78" t="str">
        <f t="shared" si="2"/>
        <v/>
      </c>
      <c r="D44" s="78" t="str">
        <f t="shared" si="3"/>
        <v/>
      </c>
      <c r="E44" s="186"/>
      <c r="F44" s="181"/>
      <c r="G44" s="181"/>
      <c r="H44" s="180"/>
      <c r="I44" s="178"/>
      <c r="J44" s="178"/>
      <c r="K44" s="178"/>
      <c r="L44" s="178"/>
      <c r="M44" s="188"/>
    </row>
    <row r="45" spans="1:13" ht="63" customHeight="1" x14ac:dyDescent="0.25">
      <c r="A45" s="76" t="str">
        <f t="shared" si="0"/>
        <v/>
      </c>
      <c r="B45" s="77" t="str">
        <f t="shared" si="1"/>
        <v/>
      </c>
      <c r="C45" s="78" t="str">
        <f t="shared" si="2"/>
        <v/>
      </c>
      <c r="D45" s="78" t="str">
        <f t="shared" si="3"/>
        <v/>
      </c>
      <c r="E45" s="186"/>
      <c r="F45" s="181"/>
      <c r="G45" s="181"/>
      <c r="H45" s="180"/>
      <c r="I45" s="178"/>
      <c r="J45" s="178"/>
      <c r="K45" s="178"/>
      <c r="L45" s="178"/>
      <c r="M45" s="188"/>
    </row>
    <row r="46" spans="1:13" ht="63" customHeight="1" x14ac:dyDescent="0.25">
      <c r="A46" s="76" t="str">
        <f t="shared" si="0"/>
        <v/>
      </c>
      <c r="B46" s="77" t="str">
        <f t="shared" si="1"/>
        <v/>
      </c>
      <c r="C46" s="78" t="str">
        <f t="shared" si="2"/>
        <v/>
      </c>
      <c r="D46" s="78" t="str">
        <f t="shared" si="3"/>
        <v/>
      </c>
      <c r="E46" s="186"/>
      <c r="F46" s="181"/>
      <c r="G46" s="181"/>
      <c r="H46" s="180"/>
      <c r="I46" s="178"/>
      <c r="J46" s="178"/>
      <c r="K46" s="178"/>
      <c r="L46" s="178"/>
      <c r="M46" s="188"/>
    </row>
    <row r="47" spans="1:13" ht="63" customHeight="1" x14ac:dyDescent="0.25">
      <c r="A47" s="76" t="str">
        <f t="shared" si="0"/>
        <v/>
      </c>
      <c r="B47" s="77" t="str">
        <f t="shared" si="1"/>
        <v/>
      </c>
      <c r="C47" s="78" t="str">
        <f t="shared" si="2"/>
        <v/>
      </c>
      <c r="D47" s="78" t="str">
        <f t="shared" si="3"/>
        <v/>
      </c>
      <c r="E47" s="186"/>
      <c r="F47" s="181"/>
      <c r="G47" s="181"/>
      <c r="H47" s="180"/>
      <c r="I47" s="178"/>
      <c r="J47" s="178"/>
      <c r="K47" s="178"/>
      <c r="L47" s="178"/>
      <c r="M47" s="188"/>
    </row>
    <row r="48" spans="1:13" ht="63" customHeight="1" x14ac:dyDescent="0.25">
      <c r="A48" s="76" t="str">
        <f t="shared" si="0"/>
        <v/>
      </c>
      <c r="B48" s="77" t="str">
        <f t="shared" si="1"/>
        <v/>
      </c>
      <c r="C48" s="78" t="str">
        <f t="shared" si="2"/>
        <v/>
      </c>
      <c r="D48" s="78" t="str">
        <f t="shared" si="3"/>
        <v/>
      </c>
      <c r="E48" s="186"/>
      <c r="F48" s="181"/>
      <c r="G48" s="181"/>
      <c r="H48" s="180"/>
      <c r="I48" s="178"/>
      <c r="J48" s="178"/>
      <c r="K48" s="178"/>
      <c r="L48" s="178"/>
      <c r="M48" s="188"/>
    </row>
    <row r="49" spans="1:13" ht="63" customHeight="1" x14ac:dyDescent="0.25">
      <c r="A49" s="76" t="str">
        <f t="shared" si="0"/>
        <v/>
      </c>
      <c r="B49" s="77" t="str">
        <f t="shared" si="1"/>
        <v/>
      </c>
      <c r="C49" s="78" t="str">
        <f t="shared" si="2"/>
        <v/>
      </c>
      <c r="D49" s="78" t="str">
        <f t="shared" si="3"/>
        <v/>
      </c>
      <c r="E49" s="186"/>
      <c r="F49" s="181"/>
      <c r="G49" s="181"/>
      <c r="H49" s="180"/>
      <c r="I49" s="178"/>
      <c r="J49" s="178"/>
      <c r="K49" s="178"/>
      <c r="L49" s="178"/>
      <c r="M49" s="188"/>
    </row>
    <row r="50" spans="1:13" ht="63" customHeight="1" x14ac:dyDescent="0.25">
      <c r="A50" s="76" t="str">
        <f t="shared" si="0"/>
        <v/>
      </c>
      <c r="B50" s="77" t="str">
        <f t="shared" si="1"/>
        <v/>
      </c>
      <c r="C50" s="78" t="str">
        <f t="shared" si="2"/>
        <v/>
      </c>
      <c r="D50" s="78" t="str">
        <f t="shared" si="3"/>
        <v/>
      </c>
      <c r="E50" s="186"/>
      <c r="F50" s="181"/>
      <c r="G50" s="181"/>
      <c r="H50" s="180"/>
      <c r="I50" s="178"/>
      <c r="J50" s="178"/>
      <c r="K50" s="178"/>
      <c r="L50" s="178"/>
      <c r="M50" s="188"/>
    </row>
  </sheetData>
  <sheetProtection password="CC74" sheet="1" objects="1" scenarios="1" insertHyperlinks="0"/>
  <mergeCells count="4">
    <mergeCell ref="F1:F3"/>
    <mergeCell ref="G2:M3"/>
    <mergeCell ref="A3:D3"/>
    <mergeCell ref="G1:M1"/>
  </mergeCells>
  <conditionalFormatting sqref="F19:G19">
    <cfRule type="cellIs" dxfId="44" priority="2" operator="equal">
      <formula>0</formula>
    </cfRule>
  </conditionalFormatting>
  <conditionalFormatting sqref="E3">
    <cfRule type="expression" dxfId="43" priority="1">
      <formula>$A$3="?"</formula>
    </cfRule>
  </conditionalFormatting>
  <dataValidations count="3">
    <dataValidation type="list" allowBlank="1" showInputMessage="1" showErrorMessage="1" sqref="E5:E50" xr:uid="{00000000-0002-0000-3600-000000000000}">
      <formula1>cdoisapted</formula1>
    </dataValidation>
    <dataValidation type="list" allowBlank="1" showInputMessage="1" showErrorMessage="1" sqref="I5:I50" xr:uid="{00000000-0002-0000-3600-000001000000}">
      <formula1>cdoisaptef</formula1>
    </dataValidation>
    <dataValidation type="list" allowBlank="1" showInputMessage="1" showErrorMessage="1" sqref="J5:J50" xr:uid="{00000000-0002-0000-3600-000002000000}">
      <formula1>cdoioptf</formula1>
    </dataValidation>
  </dataValidations>
  <pageMargins left="0.7" right="0.7" top="0.75" bottom="0.75" header="0.3" footer="0.3"/>
  <pageSetup paperSize="9" orientation="portrait" horizontalDpi="4294967293" vertic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9FF99"/>
  </sheetPr>
  <dimension ref="A1:M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18.7109375" customWidth="1"/>
    <col min="4" max="4" width="10.28515625" customWidth="1"/>
    <col min="5" max="5" width="11.28515625" customWidth="1"/>
    <col min="6" max="6" width="32.5703125" customWidth="1"/>
    <col min="7" max="7" width="67.7109375" customWidth="1"/>
    <col min="8" max="8" width="30" customWidth="1"/>
    <col min="9" max="9" width="25" customWidth="1"/>
    <col min="10" max="10" width="38" customWidth="1"/>
    <col min="11" max="11" width="38.7109375" customWidth="1"/>
    <col min="12" max="12" width="35.7109375" customWidth="1"/>
    <col min="13" max="13" width="43.85546875" style="40" customWidth="1"/>
  </cols>
  <sheetData>
    <row r="1" spans="1:13" ht="31.5" customHeight="1" x14ac:dyDescent="0.25">
      <c r="A1" s="102" t="str">
        <f>FisaAutoevaluare!A1</f>
        <v>Universitatea SPIRU HARET - 
Anul universitar 2021-2022</v>
      </c>
      <c r="B1" s="102"/>
      <c r="C1" s="102"/>
      <c r="D1" s="102"/>
      <c r="E1" s="102"/>
      <c r="F1" s="669" t="str">
        <f>HYPERLINK("#FisaAutoevaluare!D221","Inapoi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c r="J1" s="683"/>
      <c r="K1" s="683"/>
      <c r="L1" s="683"/>
      <c r="M1" s="683"/>
    </row>
    <row r="2" spans="1:13" ht="15.75" customHeight="1" x14ac:dyDescent="0.25">
      <c r="A2" s="102">
        <f>FisaAutoevaluare!D2</f>
        <v>0</v>
      </c>
      <c r="B2" s="102"/>
      <c r="C2" s="102"/>
      <c r="D2" s="102"/>
      <c r="E2" s="102"/>
      <c r="F2" s="670"/>
      <c r="G2" s="681" t="str">
        <f>FisaAutoevaluare!D221</f>
        <v>Organizator de manifestări științifice  (conferinţe şi paneluri) indexate BDI recunoscute în domeniul postului, în ţară sau în străinătate, prezentându-se cadru didactic la Universitatea Spiru Haret.</v>
      </c>
      <c r="H2" s="681"/>
      <c r="I2" s="681"/>
      <c r="J2" s="681"/>
      <c r="K2" s="681"/>
      <c r="L2" s="681"/>
      <c r="M2" s="681"/>
    </row>
    <row r="3" spans="1:13" x14ac:dyDescent="0.25">
      <c r="A3" s="676" t="str">
        <f>IF(FisaAutoevaluare!D3="","?",FisaAutoevaluare!D3)</f>
        <v>?</v>
      </c>
      <c r="B3" s="676"/>
      <c r="C3" s="676"/>
      <c r="D3" s="676"/>
      <c r="E3" s="103"/>
      <c r="F3" s="671"/>
      <c r="G3" s="682"/>
      <c r="H3" s="682"/>
      <c r="I3" s="682"/>
      <c r="J3" s="682"/>
      <c r="K3" s="682"/>
      <c r="L3" s="682"/>
      <c r="M3" s="682"/>
    </row>
    <row r="4" spans="1:13" s="43" customFormat="1" ht="30" x14ac:dyDescent="0.25">
      <c r="A4" s="74" t="s">
        <v>1962</v>
      </c>
      <c r="B4" s="75" t="s">
        <v>1963</v>
      </c>
      <c r="C4" s="75" t="s">
        <v>2277</v>
      </c>
      <c r="D4" s="75" t="s">
        <v>2317</v>
      </c>
      <c r="E4" s="198" t="s">
        <v>2214</v>
      </c>
      <c r="F4" s="198" t="s">
        <v>2321</v>
      </c>
      <c r="G4" s="198" t="s">
        <v>2322</v>
      </c>
      <c r="H4" s="198" t="s">
        <v>2323</v>
      </c>
      <c r="I4" s="198" t="s">
        <v>2326</v>
      </c>
      <c r="J4" s="198" t="s">
        <v>2338</v>
      </c>
      <c r="K4" s="198" t="s">
        <v>2324</v>
      </c>
      <c r="L4" s="198" t="s">
        <v>2325</v>
      </c>
      <c r="M4" s="198" t="s">
        <v>2587</v>
      </c>
    </row>
    <row r="5" spans="1:13" ht="63" customHeight="1" x14ac:dyDescent="0.25">
      <c r="A5" s="76" t="str">
        <f>IF(G5="","",ROW()-4)</f>
        <v/>
      </c>
      <c r="B5" s="77" t="str">
        <f>IF(G5="","","C28")</f>
        <v/>
      </c>
      <c r="C5" s="78" t="str">
        <f>IF(E5&lt;&gt;"",PROPER(A$3),"")</f>
        <v/>
      </c>
      <c r="D5" s="78" t="str">
        <f>IF(E5&lt;&gt;"","organizator","")</f>
        <v/>
      </c>
      <c r="E5" s="186"/>
      <c r="F5" s="180"/>
      <c r="G5" s="178"/>
      <c r="H5" s="180"/>
      <c r="I5" s="178"/>
      <c r="J5" s="178"/>
      <c r="K5" s="179"/>
      <c r="L5" s="179"/>
      <c r="M5" s="188"/>
    </row>
    <row r="6" spans="1:13" ht="63" customHeight="1" x14ac:dyDescent="0.25">
      <c r="A6" s="76" t="str">
        <f t="shared" ref="A6:A50" si="0">IF(G6="","",ROW()-4)</f>
        <v/>
      </c>
      <c r="B6" s="77" t="str">
        <f t="shared" ref="B6:B50" si="1">IF(G6="","","C28")</f>
        <v/>
      </c>
      <c r="C6" s="78" t="str">
        <f t="shared" ref="C6:C50" si="2">IF(E6&lt;&gt;"",PROPER(A$3),"")</f>
        <v/>
      </c>
      <c r="D6" s="78" t="str">
        <f t="shared" ref="D6:D50" si="3">IF(E6&lt;&gt;"","organizator","")</f>
        <v/>
      </c>
      <c r="E6" s="186"/>
      <c r="F6" s="178"/>
      <c r="G6" s="178"/>
      <c r="H6" s="180"/>
      <c r="I6" s="178"/>
      <c r="J6" s="178"/>
      <c r="K6" s="178"/>
      <c r="L6" s="178"/>
      <c r="M6" s="188"/>
    </row>
    <row r="7" spans="1:13" ht="63" customHeight="1" x14ac:dyDescent="0.25">
      <c r="A7" s="76" t="str">
        <f t="shared" si="0"/>
        <v/>
      </c>
      <c r="B7" s="77" t="str">
        <f t="shared" si="1"/>
        <v/>
      </c>
      <c r="C7" s="78" t="str">
        <f t="shared" si="2"/>
        <v/>
      </c>
      <c r="D7" s="78" t="str">
        <f t="shared" si="3"/>
        <v/>
      </c>
      <c r="E7" s="186"/>
      <c r="F7" s="180"/>
      <c r="G7" s="180"/>
      <c r="H7" s="180"/>
      <c r="I7" s="178"/>
      <c r="J7" s="178"/>
      <c r="K7" s="178"/>
      <c r="L7" s="178"/>
      <c r="M7" s="188"/>
    </row>
    <row r="8" spans="1:13" ht="63" customHeight="1" x14ac:dyDescent="0.25">
      <c r="A8" s="76" t="str">
        <f t="shared" si="0"/>
        <v/>
      </c>
      <c r="B8" s="77" t="str">
        <f t="shared" si="1"/>
        <v/>
      </c>
      <c r="C8" s="78" t="str">
        <f t="shared" si="2"/>
        <v/>
      </c>
      <c r="D8" s="78" t="str">
        <f t="shared" si="3"/>
        <v/>
      </c>
      <c r="E8" s="186"/>
      <c r="F8" s="180"/>
      <c r="G8" s="178"/>
      <c r="H8" s="180"/>
      <c r="I8" s="178"/>
      <c r="J8" s="178"/>
      <c r="K8" s="178"/>
      <c r="L8" s="178"/>
      <c r="M8" s="188"/>
    </row>
    <row r="9" spans="1:13" ht="63" customHeight="1" x14ac:dyDescent="0.25">
      <c r="A9" s="76" t="str">
        <f t="shared" si="0"/>
        <v/>
      </c>
      <c r="B9" s="77" t="str">
        <f t="shared" si="1"/>
        <v/>
      </c>
      <c r="C9" s="78" t="str">
        <f t="shared" si="2"/>
        <v/>
      </c>
      <c r="D9" s="78" t="str">
        <f t="shared" si="3"/>
        <v/>
      </c>
      <c r="E9" s="186"/>
      <c r="F9" s="180"/>
      <c r="G9" s="180"/>
      <c r="H9" s="180"/>
      <c r="I9" s="178"/>
      <c r="J9" s="178"/>
      <c r="K9" s="178"/>
      <c r="L9" s="178"/>
      <c r="M9" s="188"/>
    </row>
    <row r="10" spans="1:13" ht="63" customHeight="1" x14ac:dyDescent="0.25">
      <c r="A10" s="76" t="str">
        <f t="shared" si="0"/>
        <v/>
      </c>
      <c r="B10" s="77" t="str">
        <f t="shared" si="1"/>
        <v/>
      </c>
      <c r="C10" s="78" t="str">
        <f t="shared" si="2"/>
        <v/>
      </c>
      <c r="D10" s="78" t="str">
        <f t="shared" si="3"/>
        <v/>
      </c>
      <c r="E10" s="186"/>
      <c r="F10" s="180"/>
      <c r="G10" s="180"/>
      <c r="H10" s="180"/>
      <c r="I10" s="178"/>
      <c r="J10" s="178"/>
      <c r="K10" s="178"/>
      <c r="L10" s="178"/>
      <c r="M10" s="188"/>
    </row>
    <row r="11" spans="1:13" ht="63" customHeight="1" x14ac:dyDescent="0.25">
      <c r="A11" s="76" t="str">
        <f t="shared" si="0"/>
        <v/>
      </c>
      <c r="B11" s="77" t="str">
        <f t="shared" si="1"/>
        <v/>
      </c>
      <c r="C11" s="78" t="str">
        <f t="shared" si="2"/>
        <v/>
      </c>
      <c r="D11" s="78" t="str">
        <f t="shared" si="3"/>
        <v/>
      </c>
      <c r="E11" s="186"/>
      <c r="F11" s="180"/>
      <c r="G11" s="179"/>
      <c r="H11" s="180"/>
      <c r="I11" s="178"/>
      <c r="J11" s="178"/>
      <c r="K11" s="178"/>
      <c r="L11" s="178"/>
      <c r="M11" s="188"/>
    </row>
    <row r="12" spans="1:13" ht="63" customHeight="1" x14ac:dyDescent="0.25">
      <c r="A12" s="76" t="str">
        <f t="shared" si="0"/>
        <v/>
      </c>
      <c r="B12" s="77" t="str">
        <f t="shared" si="1"/>
        <v/>
      </c>
      <c r="C12" s="78" t="str">
        <f t="shared" si="2"/>
        <v/>
      </c>
      <c r="D12" s="78" t="str">
        <f t="shared" si="3"/>
        <v/>
      </c>
      <c r="E12" s="186"/>
      <c r="F12" s="180"/>
      <c r="G12" s="180"/>
      <c r="H12" s="180"/>
      <c r="I12" s="178"/>
      <c r="J12" s="178"/>
      <c r="K12" s="178"/>
      <c r="L12" s="178"/>
      <c r="M12" s="188"/>
    </row>
    <row r="13" spans="1:13" ht="63" customHeight="1" x14ac:dyDescent="0.25">
      <c r="A13" s="76" t="str">
        <f t="shared" si="0"/>
        <v/>
      </c>
      <c r="B13" s="77" t="str">
        <f t="shared" si="1"/>
        <v/>
      </c>
      <c r="C13" s="78" t="str">
        <f t="shared" si="2"/>
        <v/>
      </c>
      <c r="D13" s="78" t="str">
        <f t="shared" si="3"/>
        <v/>
      </c>
      <c r="E13" s="186"/>
      <c r="F13" s="180"/>
      <c r="G13" s="180"/>
      <c r="H13" s="180"/>
      <c r="I13" s="178"/>
      <c r="J13" s="178"/>
      <c r="K13" s="178"/>
      <c r="L13" s="178"/>
      <c r="M13" s="188"/>
    </row>
    <row r="14" spans="1:13" ht="63" customHeight="1" x14ac:dyDescent="0.25">
      <c r="A14" s="76" t="str">
        <f t="shared" si="0"/>
        <v/>
      </c>
      <c r="B14" s="77" t="str">
        <f t="shared" si="1"/>
        <v/>
      </c>
      <c r="C14" s="78" t="str">
        <f t="shared" si="2"/>
        <v/>
      </c>
      <c r="D14" s="78" t="str">
        <f t="shared" si="3"/>
        <v/>
      </c>
      <c r="E14" s="186"/>
      <c r="F14" s="180"/>
      <c r="G14" s="180"/>
      <c r="H14" s="180"/>
      <c r="I14" s="178"/>
      <c r="J14" s="178"/>
      <c r="K14" s="178"/>
      <c r="L14" s="178"/>
      <c r="M14" s="188"/>
    </row>
    <row r="15" spans="1:13" ht="63" customHeight="1" x14ac:dyDescent="0.25">
      <c r="A15" s="76" t="str">
        <f t="shared" si="0"/>
        <v/>
      </c>
      <c r="B15" s="77" t="str">
        <f t="shared" si="1"/>
        <v/>
      </c>
      <c r="C15" s="78" t="str">
        <f t="shared" si="2"/>
        <v/>
      </c>
      <c r="D15" s="78" t="str">
        <f t="shared" si="3"/>
        <v/>
      </c>
      <c r="E15" s="186"/>
      <c r="F15" s="180"/>
      <c r="G15" s="180"/>
      <c r="H15" s="180"/>
      <c r="I15" s="178"/>
      <c r="J15" s="178"/>
      <c r="K15" s="178"/>
      <c r="L15" s="178"/>
      <c r="M15" s="188"/>
    </row>
    <row r="16" spans="1:13" ht="63" customHeight="1" x14ac:dyDescent="0.25">
      <c r="A16" s="76" t="str">
        <f t="shared" si="0"/>
        <v/>
      </c>
      <c r="B16" s="77" t="str">
        <f t="shared" si="1"/>
        <v/>
      </c>
      <c r="C16" s="78" t="str">
        <f t="shared" si="2"/>
        <v/>
      </c>
      <c r="D16" s="78" t="str">
        <f t="shared" si="3"/>
        <v/>
      </c>
      <c r="E16" s="186"/>
      <c r="F16" s="180"/>
      <c r="G16" s="180"/>
      <c r="H16" s="180"/>
      <c r="I16" s="178"/>
      <c r="J16" s="178"/>
      <c r="K16" s="178"/>
      <c r="L16" s="178"/>
      <c r="M16" s="188"/>
    </row>
    <row r="17" spans="1:13" ht="63" customHeight="1" x14ac:dyDescent="0.25">
      <c r="A17" s="76" t="str">
        <f t="shared" si="0"/>
        <v/>
      </c>
      <c r="B17" s="77" t="str">
        <f t="shared" si="1"/>
        <v/>
      </c>
      <c r="C17" s="78" t="str">
        <f t="shared" si="2"/>
        <v/>
      </c>
      <c r="D17" s="78" t="str">
        <f t="shared" si="3"/>
        <v/>
      </c>
      <c r="E17" s="186"/>
      <c r="F17" s="180"/>
      <c r="G17" s="180"/>
      <c r="H17" s="180"/>
      <c r="I17" s="178"/>
      <c r="J17" s="178"/>
      <c r="K17" s="178"/>
      <c r="L17" s="178"/>
      <c r="M17" s="188"/>
    </row>
    <row r="18" spans="1:13" ht="63" customHeight="1" x14ac:dyDescent="0.25">
      <c r="A18" s="76" t="str">
        <f t="shared" si="0"/>
        <v/>
      </c>
      <c r="B18" s="77" t="str">
        <f t="shared" si="1"/>
        <v/>
      </c>
      <c r="C18" s="78" t="str">
        <f t="shared" si="2"/>
        <v/>
      </c>
      <c r="D18" s="78" t="str">
        <f t="shared" si="3"/>
        <v/>
      </c>
      <c r="E18" s="186"/>
      <c r="F18" s="180"/>
      <c r="G18" s="180"/>
      <c r="H18" s="180"/>
      <c r="I18" s="178"/>
      <c r="J18" s="178"/>
      <c r="K18" s="178"/>
      <c r="L18" s="178"/>
      <c r="M18" s="188"/>
    </row>
    <row r="19" spans="1:13" ht="63" customHeight="1" x14ac:dyDescent="0.25">
      <c r="A19" s="76" t="str">
        <f t="shared" si="0"/>
        <v/>
      </c>
      <c r="B19" s="77" t="str">
        <f t="shared" si="1"/>
        <v/>
      </c>
      <c r="C19" s="78" t="str">
        <f t="shared" si="2"/>
        <v/>
      </c>
      <c r="D19" s="78" t="str">
        <f t="shared" si="3"/>
        <v/>
      </c>
      <c r="E19" s="186"/>
      <c r="F19" s="180"/>
      <c r="G19" s="180"/>
      <c r="H19" s="180"/>
      <c r="I19" s="178"/>
      <c r="J19" s="178"/>
      <c r="K19" s="178"/>
      <c r="L19" s="178"/>
      <c r="M19" s="188"/>
    </row>
    <row r="20" spans="1:13" ht="63" customHeight="1" x14ac:dyDescent="0.25">
      <c r="A20" s="76" t="str">
        <f t="shared" si="0"/>
        <v/>
      </c>
      <c r="B20" s="77" t="str">
        <f t="shared" si="1"/>
        <v/>
      </c>
      <c r="C20" s="78" t="str">
        <f t="shared" si="2"/>
        <v/>
      </c>
      <c r="D20" s="78" t="str">
        <f t="shared" si="3"/>
        <v/>
      </c>
      <c r="E20" s="186"/>
      <c r="F20" s="180"/>
      <c r="G20" s="180"/>
      <c r="H20" s="180"/>
      <c r="I20" s="178"/>
      <c r="J20" s="178"/>
      <c r="K20" s="178"/>
      <c r="L20" s="178"/>
      <c r="M20" s="188"/>
    </row>
    <row r="21" spans="1:13" ht="63" customHeight="1" x14ac:dyDescent="0.25">
      <c r="A21" s="76" t="str">
        <f t="shared" si="0"/>
        <v/>
      </c>
      <c r="B21" s="77" t="str">
        <f t="shared" si="1"/>
        <v/>
      </c>
      <c r="C21" s="78" t="str">
        <f t="shared" si="2"/>
        <v/>
      </c>
      <c r="D21" s="78" t="str">
        <f t="shared" si="3"/>
        <v/>
      </c>
      <c r="E21" s="186"/>
      <c r="F21" s="181"/>
      <c r="G21" s="181"/>
      <c r="H21" s="180"/>
      <c r="I21" s="178"/>
      <c r="J21" s="178"/>
      <c r="K21" s="179"/>
      <c r="L21" s="179"/>
      <c r="M21" s="188"/>
    </row>
    <row r="22" spans="1:13" ht="63" customHeight="1" x14ac:dyDescent="0.25">
      <c r="A22" s="76" t="str">
        <f t="shared" si="0"/>
        <v/>
      </c>
      <c r="B22" s="77" t="str">
        <f t="shared" si="1"/>
        <v/>
      </c>
      <c r="C22" s="78" t="str">
        <f t="shared" si="2"/>
        <v/>
      </c>
      <c r="D22" s="78" t="str">
        <f t="shared" si="3"/>
        <v/>
      </c>
      <c r="E22" s="186"/>
      <c r="F22" s="181"/>
      <c r="G22" s="181"/>
      <c r="H22" s="180"/>
      <c r="I22" s="178"/>
      <c r="J22" s="178"/>
      <c r="K22" s="178"/>
      <c r="L22" s="178"/>
      <c r="M22" s="188"/>
    </row>
    <row r="23" spans="1:13" ht="63" customHeight="1" x14ac:dyDescent="0.25">
      <c r="A23" s="76" t="str">
        <f t="shared" si="0"/>
        <v/>
      </c>
      <c r="B23" s="77" t="str">
        <f t="shared" si="1"/>
        <v/>
      </c>
      <c r="C23" s="78" t="str">
        <f t="shared" si="2"/>
        <v/>
      </c>
      <c r="D23" s="78" t="str">
        <f t="shared" si="3"/>
        <v/>
      </c>
      <c r="E23" s="186"/>
      <c r="F23" s="181"/>
      <c r="G23" s="181"/>
      <c r="H23" s="180"/>
      <c r="I23" s="178"/>
      <c r="J23" s="178"/>
      <c r="K23" s="178"/>
      <c r="L23" s="178"/>
      <c r="M23" s="188"/>
    </row>
    <row r="24" spans="1:13" ht="63" customHeight="1" x14ac:dyDescent="0.25">
      <c r="A24" s="76" t="str">
        <f t="shared" si="0"/>
        <v/>
      </c>
      <c r="B24" s="77" t="str">
        <f t="shared" si="1"/>
        <v/>
      </c>
      <c r="C24" s="78" t="str">
        <f t="shared" si="2"/>
        <v/>
      </c>
      <c r="D24" s="78" t="str">
        <f t="shared" si="3"/>
        <v/>
      </c>
      <c r="E24" s="186"/>
      <c r="F24" s="190"/>
      <c r="G24" s="181"/>
      <c r="H24" s="180"/>
      <c r="I24" s="178"/>
      <c r="J24" s="178"/>
      <c r="K24" s="178"/>
      <c r="L24" s="178"/>
      <c r="M24" s="188"/>
    </row>
    <row r="25" spans="1:13" ht="63" customHeight="1" x14ac:dyDescent="0.25">
      <c r="A25" s="76" t="str">
        <f t="shared" si="0"/>
        <v/>
      </c>
      <c r="B25" s="77" t="str">
        <f t="shared" si="1"/>
        <v/>
      </c>
      <c r="C25" s="78" t="str">
        <f t="shared" si="2"/>
        <v/>
      </c>
      <c r="D25" s="78" t="str">
        <f t="shared" si="3"/>
        <v/>
      </c>
      <c r="E25" s="186"/>
      <c r="F25" s="181"/>
      <c r="G25" s="181"/>
      <c r="H25" s="180"/>
      <c r="I25" s="178"/>
      <c r="J25" s="178"/>
      <c r="K25" s="178"/>
      <c r="L25" s="178"/>
      <c r="M25" s="188"/>
    </row>
    <row r="26" spans="1:13" ht="63" customHeight="1" x14ac:dyDescent="0.25">
      <c r="A26" s="76" t="str">
        <f t="shared" si="0"/>
        <v/>
      </c>
      <c r="B26" s="77" t="str">
        <f t="shared" si="1"/>
        <v/>
      </c>
      <c r="C26" s="78" t="str">
        <f t="shared" si="2"/>
        <v/>
      </c>
      <c r="D26" s="78" t="str">
        <f t="shared" si="3"/>
        <v/>
      </c>
      <c r="E26" s="186"/>
      <c r="F26" s="181"/>
      <c r="G26" s="181"/>
      <c r="H26" s="180"/>
      <c r="I26" s="178"/>
      <c r="J26" s="178"/>
      <c r="K26" s="178"/>
      <c r="L26" s="178"/>
      <c r="M26" s="188"/>
    </row>
    <row r="27" spans="1:13" ht="63" customHeight="1" x14ac:dyDescent="0.25">
      <c r="A27" s="76" t="str">
        <f t="shared" si="0"/>
        <v/>
      </c>
      <c r="B27" s="77" t="str">
        <f t="shared" si="1"/>
        <v/>
      </c>
      <c r="C27" s="78" t="str">
        <f t="shared" si="2"/>
        <v/>
      </c>
      <c r="D27" s="78" t="str">
        <f t="shared" si="3"/>
        <v/>
      </c>
      <c r="E27" s="186"/>
      <c r="F27" s="181"/>
      <c r="G27" s="181"/>
      <c r="H27" s="180"/>
      <c r="I27" s="178"/>
      <c r="J27" s="178"/>
      <c r="K27" s="178"/>
      <c r="L27" s="178"/>
      <c r="M27" s="188"/>
    </row>
    <row r="28" spans="1:13" ht="63" customHeight="1" x14ac:dyDescent="0.25">
      <c r="A28" s="76" t="str">
        <f t="shared" si="0"/>
        <v/>
      </c>
      <c r="B28" s="77" t="str">
        <f t="shared" si="1"/>
        <v/>
      </c>
      <c r="C28" s="78" t="str">
        <f t="shared" si="2"/>
        <v/>
      </c>
      <c r="D28" s="78" t="str">
        <f t="shared" si="3"/>
        <v/>
      </c>
      <c r="E28" s="186"/>
      <c r="F28" s="181"/>
      <c r="G28" s="181"/>
      <c r="H28" s="180"/>
      <c r="I28" s="178"/>
      <c r="J28" s="178"/>
      <c r="K28" s="178"/>
      <c r="L28" s="178"/>
      <c r="M28" s="188"/>
    </row>
    <row r="29" spans="1:13" ht="63" customHeight="1" x14ac:dyDescent="0.25">
      <c r="A29" s="76" t="str">
        <f t="shared" si="0"/>
        <v/>
      </c>
      <c r="B29" s="77" t="str">
        <f t="shared" si="1"/>
        <v/>
      </c>
      <c r="C29" s="78" t="str">
        <f t="shared" si="2"/>
        <v/>
      </c>
      <c r="D29" s="78" t="str">
        <f t="shared" si="3"/>
        <v/>
      </c>
      <c r="E29" s="186"/>
      <c r="F29" s="181"/>
      <c r="G29" s="181"/>
      <c r="H29" s="180"/>
      <c r="I29" s="178"/>
      <c r="J29" s="178"/>
      <c r="K29" s="178"/>
      <c r="L29" s="178"/>
      <c r="M29" s="188"/>
    </row>
    <row r="30" spans="1:13" ht="63" customHeight="1" x14ac:dyDescent="0.25">
      <c r="A30" s="76" t="str">
        <f t="shared" si="0"/>
        <v/>
      </c>
      <c r="B30" s="77" t="str">
        <f t="shared" si="1"/>
        <v/>
      </c>
      <c r="C30" s="78" t="str">
        <f t="shared" si="2"/>
        <v/>
      </c>
      <c r="D30" s="78" t="str">
        <f t="shared" si="3"/>
        <v/>
      </c>
      <c r="E30" s="186"/>
      <c r="F30" s="181"/>
      <c r="G30" s="181"/>
      <c r="H30" s="180"/>
      <c r="I30" s="178"/>
      <c r="J30" s="178"/>
      <c r="K30" s="178"/>
      <c r="L30" s="178"/>
      <c r="M30" s="188"/>
    </row>
    <row r="31" spans="1:13" ht="63" customHeight="1" x14ac:dyDescent="0.25">
      <c r="A31" s="76" t="str">
        <f t="shared" si="0"/>
        <v/>
      </c>
      <c r="B31" s="77" t="str">
        <f t="shared" si="1"/>
        <v/>
      </c>
      <c r="C31" s="78" t="str">
        <f t="shared" si="2"/>
        <v/>
      </c>
      <c r="D31" s="78" t="str">
        <f t="shared" si="3"/>
        <v/>
      </c>
      <c r="E31" s="186"/>
      <c r="F31" s="181"/>
      <c r="G31" s="181"/>
      <c r="H31" s="180"/>
      <c r="I31" s="178"/>
      <c r="J31" s="178"/>
      <c r="K31" s="178"/>
      <c r="L31" s="178"/>
      <c r="M31" s="188"/>
    </row>
    <row r="32" spans="1:13" ht="63" customHeight="1" x14ac:dyDescent="0.25">
      <c r="A32" s="76" t="str">
        <f t="shared" si="0"/>
        <v/>
      </c>
      <c r="B32" s="77" t="str">
        <f t="shared" si="1"/>
        <v/>
      </c>
      <c r="C32" s="78" t="str">
        <f t="shared" si="2"/>
        <v/>
      </c>
      <c r="D32" s="78" t="str">
        <f t="shared" si="3"/>
        <v/>
      </c>
      <c r="E32" s="186"/>
      <c r="F32" s="181"/>
      <c r="G32" s="181"/>
      <c r="H32" s="180"/>
      <c r="I32" s="178"/>
      <c r="J32" s="178"/>
      <c r="K32" s="178"/>
      <c r="L32" s="178"/>
      <c r="M32" s="188"/>
    </row>
    <row r="33" spans="1:13" ht="63" customHeight="1" x14ac:dyDescent="0.25">
      <c r="A33" s="76" t="str">
        <f t="shared" si="0"/>
        <v/>
      </c>
      <c r="B33" s="77" t="str">
        <f t="shared" si="1"/>
        <v/>
      </c>
      <c r="C33" s="78" t="str">
        <f t="shared" si="2"/>
        <v/>
      </c>
      <c r="D33" s="78" t="str">
        <f t="shared" si="3"/>
        <v/>
      </c>
      <c r="E33" s="186"/>
      <c r="F33" s="181"/>
      <c r="G33" s="181"/>
      <c r="H33" s="180"/>
      <c r="I33" s="178"/>
      <c r="J33" s="178"/>
      <c r="K33" s="178"/>
      <c r="L33" s="178"/>
      <c r="M33" s="188"/>
    </row>
    <row r="34" spans="1:13" ht="63" customHeight="1" x14ac:dyDescent="0.25">
      <c r="A34" s="76" t="str">
        <f t="shared" si="0"/>
        <v/>
      </c>
      <c r="B34" s="77" t="str">
        <f t="shared" si="1"/>
        <v/>
      </c>
      <c r="C34" s="78" t="str">
        <f t="shared" si="2"/>
        <v/>
      </c>
      <c r="D34" s="78" t="str">
        <f t="shared" si="3"/>
        <v/>
      </c>
      <c r="E34" s="186"/>
      <c r="F34" s="181"/>
      <c r="G34" s="181"/>
      <c r="H34" s="180"/>
      <c r="I34" s="178"/>
      <c r="J34" s="178"/>
      <c r="K34" s="178"/>
      <c r="L34" s="178"/>
      <c r="M34" s="188"/>
    </row>
    <row r="35" spans="1:13" ht="63" customHeight="1" x14ac:dyDescent="0.25">
      <c r="A35" s="76" t="str">
        <f t="shared" si="0"/>
        <v/>
      </c>
      <c r="B35" s="77" t="str">
        <f t="shared" si="1"/>
        <v/>
      </c>
      <c r="C35" s="78" t="str">
        <f t="shared" si="2"/>
        <v/>
      </c>
      <c r="D35" s="78" t="str">
        <f t="shared" si="3"/>
        <v/>
      </c>
      <c r="E35" s="186"/>
      <c r="F35" s="181"/>
      <c r="G35" s="181"/>
      <c r="H35" s="180"/>
      <c r="I35" s="178"/>
      <c r="J35" s="178"/>
      <c r="K35" s="178"/>
      <c r="L35" s="178"/>
      <c r="M35" s="188"/>
    </row>
    <row r="36" spans="1:13" ht="63" customHeight="1" x14ac:dyDescent="0.25">
      <c r="A36" s="76" t="str">
        <f t="shared" si="0"/>
        <v/>
      </c>
      <c r="B36" s="77" t="str">
        <f t="shared" si="1"/>
        <v/>
      </c>
      <c r="C36" s="78" t="str">
        <f t="shared" si="2"/>
        <v/>
      </c>
      <c r="D36" s="78" t="str">
        <f t="shared" si="3"/>
        <v/>
      </c>
      <c r="E36" s="186"/>
      <c r="F36" s="181"/>
      <c r="G36" s="181"/>
      <c r="H36" s="180"/>
      <c r="I36" s="178"/>
      <c r="J36" s="178"/>
      <c r="K36" s="178"/>
      <c r="L36" s="178"/>
      <c r="M36" s="188"/>
    </row>
    <row r="37" spans="1:13" ht="63" customHeight="1" x14ac:dyDescent="0.25">
      <c r="A37" s="76" t="str">
        <f t="shared" si="0"/>
        <v/>
      </c>
      <c r="B37" s="77" t="str">
        <f t="shared" si="1"/>
        <v/>
      </c>
      <c r="C37" s="78" t="str">
        <f t="shared" si="2"/>
        <v/>
      </c>
      <c r="D37" s="78" t="str">
        <f t="shared" si="3"/>
        <v/>
      </c>
      <c r="E37" s="186"/>
      <c r="F37" s="181"/>
      <c r="G37" s="181"/>
      <c r="H37" s="180"/>
      <c r="I37" s="178"/>
      <c r="J37" s="178"/>
      <c r="K37" s="178"/>
      <c r="L37" s="178"/>
      <c r="M37" s="188"/>
    </row>
    <row r="38" spans="1:13" ht="63" customHeight="1" x14ac:dyDescent="0.25">
      <c r="A38" s="76" t="str">
        <f t="shared" si="0"/>
        <v/>
      </c>
      <c r="B38" s="77" t="str">
        <f t="shared" si="1"/>
        <v/>
      </c>
      <c r="C38" s="78" t="str">
        <f t="shared" si="2"/>
        <v/>
      </c>
      <c r="D38" s="78" t="str">
        <f t="shared" si="3"/>
        <v/>
      </c>
      <c r="E38" s="186"/>
      <c r="F38" s="181"/>
      <c r="G38" s="181"/>
      <c r="H38" s="180"/>
      <c r="I38" s="178"/>
      <c r="J38" s="178"/>
      <c r="K38" s="178"/>
      <c r="L38" s="178"/>
      <c r="M38" s="188"/>
    </row>
    <row r="39" spans="1:13" ht="63" customHeight="1" x14ac:dyDescent="0.25">
      <c r="A39" s="76" t="str">
        <f t="shared" si="0"/>
        <v/>
      </c>
      <c r="B39" s="77" t="str">
        <f t="shared" si="1"/>
        <v/>
      </c>
      <c r="C39" s="78" t="str">
        <f t="shared" si="2"/>
        <v/>
      </c>
      <c r="D39" s="78" t="str">
        <f t="shared" si="3"/>
        <v/>
      </c>
      <c r="E39" s="186"/>
      <c r="F39" s="181"/>
      <c r="G39" s="181"/>
      <c r="H39" s="180"/>
      <c r="I39" s="178"/>
      <c r="J39" s="178"/>
      <c r="K39" s="178"/>
      <c r="L39" s="178"/>
      <c r="M39" s="188"/>
    </row>
    <row r="40" spans="1:13" ht="63" customHeight="1" x14ac:dyDescent="0.25">
      <c r="A40" s="76" t="str">
        <f t="shared" si="0"/>
        <v/>
      </c>
      <c r="B40" s="77" t="str">
        <f t="shared" si="1"/>
        <v/>
      </c>
      <c r="C40" s="78" t="str">
        <f t="shared" si="2"/>
        <v/>
      </c>
      <c r="D40" s="78" t="str">
        <f t="shared" si="3"/>
        <v/>
      </c>
      <c r="E40" s="186"/>
      <c r="F40" s="181"/>
      <c r="G40" s="181"/>
      <c r="H40" s="180"/>
      <c r="I40" s="178"/>
      <c r="J40" s="178"/>
      <c r="K40" s="178"/>
      <c r="L40" s="178"/>
      <c r="M40" s="188"/>
    </row>
    <row r="41" spans="1:13" ht="63" customHeight="1" x14ac:dyDescent="0.25">
      <c r="A41" s="76" t="str">
        <f t="shared" si="0"/>
        <v/>
      </c>
      <c r="B41" s="77" t="str">
        <f t="shared" si="1"/>
        <v/>
      </c>
      <c r="C41" s="78" t="str">
        <f t="shared" si="2"/>
        <v/>
      </c>
      <c r="D41" s="78" t="str">
        <f t="shared" si="3"/>
        <v/>
      </c>
      <c r="E41" s="186"/>
      <c r="F41" s="181"/>
      <c r="G41" s="181"/>
      <c r="H41" s="180"/>
      <c r="I41" s="178"/>
      <c r="J41" s="178"/>
      <c r="K41" s="178"/>
      <c r="L41" s="178"/>
      <c r="M41" s="188"/>
    </row>
    <row r="42" spans="1:13" ht="63" customHeight="1" x14ac:dyDescent="0.25">
      <c r="A42" s="76" t="str">
        <f t="shared" si="0"/>
        <v/>
      </c>
      <c r="B42" s="77" t="str">
        <f t="shared" si="1"/>
        <v/>
      </c>
      <c r="C42" s="78" t="str">
        <f t="shared" si="2"/>
        <v/>
      </c>
      <c r="D42" s="78" t="str">
        <f t="shared" si="3"/>
        <v/>
      </c>
      <c r="E42" s="186"/>
      <c r="F42" s="181"/>
      <c r="G42" s="181"/>
      <c r="H42" s="180"/>
      <c r="I42" s="178"/>
      <c r="J42" s="178"/>
      <c r="K42" s="178"/>
      <c r="L42" s="178"/>
      <c r="M42" s="188"/>
    </row>
    <row r="43" spans="1:13" ht="63" customHeight="1" x14ac:dyDescent="0.25">
      <c r="A43" s="76" t="str">
        <f t="shared" si="0"/>
        <v/>
      </c>
      <c r="B43" s="77" t="str">
        <f t="shared" si="1"/>
        <v/>
      </c>
      <c r="C43" s="78" t="str">
        <f t="shared" si="2"/>
        <v/>
      </c>
      <c r="D43" s="78" t="str">
        <f t="shared" si="3"/>
        <v/>
      </c>
      <c r="E43" s="186"/>
      <c r="F43" s="181"/>
      <c r="G43" s="181"/>
      <c r="H43" s="180"/>
      <c r="I43" s="178"/>
      <c r="J43" s="178"/>
      <c r="K43" s="178"/>
      <c r="L43" s="178"/>
      <c r="M43" s="188"/>
    </row>
    <row r="44" spans="1:13" ht="63" customHeight="1" x14ac:dyDescent="0.25">
      <c r="A44" s="76" t="str">
        <f t="shared" si="0"/>
        <v/>
      </c>
      <c r="B44" s="77" t="str">
        <f t="shared" si="1"/>
        <v/>
      </c>
      <c r="C44" s="78" t="str">
        <f t="shared" si="2"/>
        <v/>
      </c>
      <c r="D44" s="78" t="str">
        <f t="shared" si="3"/>
        <v/>
      </c>
      <c r="E44" s="186"/>
      <c r="F44" s="181"/>
      <c r="G44" s="181"/>
      <c r="H44" s="180"/>
      <c r="I44" s="178"/>
      <c r="J44" s="178"/>
      <c r="K44" s="178"/>
      <c r="L44" s="178"/>
      <c r="M44" s="188"/>
    </row>
    <row r="45" spans="1:13" ht="63" customHeight="1" x14ac:dyDescent="0.25">
      <c r="A45" s="76" t="str">
        <f t="shared" si="0"/>
        <v/>
      </c>
      <c r="B45" s="77" t="str">
        <f t="shared" si="1"/>
        <v/>
      </c>
      <c r="C45" s="78" t="str">
        <f t="shared" si="2"/>
        <v/>
      </c>
      <c r="D45" s="78" t="str">
        <f t="shared" si="3"/>
        <v/>
      </c>
      <c r="E45" s="186"/>
      <c r="F45" s="181"/>
      <c r="G45" s="181"/>
      <c r="H45" s="180"/>
      <c r="I45" s="178"/>
      <c r="J45" s="178"/>
      <c r="K45" s="178"/>
      <c r="L45" s="178"/>
      <c r="M45" s="188"/>
    </row>
    <row r="46" spans="1:13" ht="63" customHeight="1" x14ac:dyDescent="0.25">
      <c r="A46" s="76" t="str">
        <f t="shared" si="0"/>
        <v/>
      </c>
      <c r="B46" s="77" t="str">
        <f t="shared" si="1"/>
        <v/>
      </c>
      <c r="C46" s="78" t="str">
        <f t="shared" si="2"/>
        <v/>
      </c>
      <c r="D46" s="78" t="str">
        <f t="shared" si="3"/>
        <v/>
      </c>
      <c r="E46" s="186"/>
      <c r="F46" s="181"/>
      <c r="G46" s="181"/>
      <c r="H46" s="180"/>
      <c r="I46" s="178"/>
      <c r="J46" s="178"/>
      <c r="K46" s="178"/>
      <c r="L46" s="178"/>
      <c r="M46" s="188"/>
    </row>
    <row r="47" spans="1:13" ht="63" customHeight="1" x14ac:dyDescent="0.25">
      <c r="A47" s="76" t="str">
        <f t="shared" si="0"/>
        <v/>
      </c>
      <c r="B47" s="77" t="str">
        <f t="shared" si="1"/>
        <v/>
      </c>
      <c r="C47" s="78" t="str">
        <f t="shared" si="2"/>
        <v/>
      </c>
      <c r="D47" s="78" t="str">
        <f t="shared" si="3"/>
        <v/>
      </c>
      <c r="E47" s="186"/>
      <c r="F47" s="181"/>
      <c r="G47" s="181"/>
      <c r="H47" s="180"/>
      <c r="I47" s="178"/>
      <c r="J47" s="178"/>
      <c r="K47" s="178"/>
      <c r="L47" s="178"/>
      <c r="M47" s="188"/>
    </row>
    <row r="48" spans="1:13" ht="63" customHeight="1" x14ac:dyDescent="0.25">
      <c r="A48" s="76" t="str">
        <f t="shared" si="0"/>
        <v/>
      </c>
      <c r="B48" s="77" t="str">
        <f t="shared" si="1"/>
        <v/>
      </c>
      <c r="C48" s="78" t="str">
        <f t="shared" si="2"/>
        <v/>
      </c>
      <c r="D48" s="78" t="str">
        <f t="shared" si="3"/>
        <v/>
      </c>
      <c r="E48" s="186"/>
      <c r="F48" s="181"/>
      <c r="G48" s="181"/>
      <c r="H48" s="180"/>
      <c r="I48" s="178"/>
      <c r="J48" s="178"/>
      <c r="K48" s="178"/>
      <c r="L48" s="178"/>
      <c r="M48" s="188"/>
    </row>
    <row r="49" spans="1:13" ht="63" customHeight="1" x14ac:dyDescent="0.25">
      <c r="A49" s="76" t="str">
        <f t="shared" si="0"/>
        <v/>
      </c>
      <c r="B49" s="77" t="str">
        <f t="shared" si="1"/>
        <v/>
      </c>
      <c r="C49" s="78" t="str">
        <f t="shared" si="2"/>
        <v/>
      </c>
      <c r="D49" s="78" t="str">
        <f t="shared" si="3"/>
        <v/>
      </c>
      <c r="E49" s="186"/>
      <c r="F49" s="181"/>
      <c r="G49" s="181"/>
      <c r="H49" s="180"/>
      <c r="I49" s="178"/>
      <c r="J49" s="178"/>
      <c r="K49" s="178"/>
      <c r="L49" s="178"/>
      <c r="M49" s="188"/>
    </row>
    <row r="50" spans="1:13" ht="63" customHeight="1" x14ac:dyDescent="0.25">
      <c r="A50" s="76" t="str">
        <f t="shared" si="0"/>
        <v/>
      </c>
      <c r="B50" s="77" t="str">
        <f t="shared" si="1"/>
        <v/>
      </c>
      <c r="C50" s="78" t="str">
        <f t="shared" si="2"/>
        <v/>
      </c>
      <c r="D50" s="78" t="str">
        <f t="shared" si="3"/>
        <v/>
      </c>
      <c r="E50" s="186"/>
      <c r="F50" s="181"/>
      <c r="G50" s="181"/>
      <c r="H50" s="180"/>
      <c r="I50" s="178"/>
      <c r="J50" s="178"/>
      <c r="K50" s="178"/>
      <c r="L50" s="178"/>
      <c r="M50" s="188"/>
    </row>
  </sheetData>
  <sheetProtection password="CC74" sheet="1" objects="1" scenarios="1" insertHyperlinks="0"/>
  <mergeCells count="4">
    <mergeCell ref="F1:F3"/>
    <mergeCell ref="G2:M3"/>
    <mergeCell ref="A3:D3"/>
    <mergeCell ref="G1:M1"/>
  </mergeCells>
  <conditionalFormatting sqref="I10:I50 F19:G19">
    <cfRule type="cellIs" dxfId="42" priority="3" operator="equal">
      <formula>0</formula>
    </cfRule>
  </conditionalFormatting>
  <conditionalFormatting sqref="E3">
    <cfRule type="expression" dxfId="41" priority="2">
      <formula>$A$3="?"</formula>
    </cfRule>
  </conditionalFormatting>
  <dataValidations count="3">
    <dataValidation type="list" allowBlank="1" showInputMessage="1" showErrorMessage="1" sqref="E5:E50" xr:uid="{00000000-0002-0000-3700-000000000000}">
      <formula1>cdoioptd</formula1>
    </dataValidation>
    <dataValidation type="list" allowBlank="1" showInputMessage="1" showErrorMessage="1" sqref="I5:I50" xr:uid="{00000000-0002-0000-3700-000001000000}">
      <formula1>cdoisaptef</formula1>
    </dataValidation>
    <dataValidation type="list" allowBlank="1" showInputMessage="1" showErrorMessage="1" sqref="J5:J50" xr:uid="{00000000-0002-0000-3700-000002000000}">
      <formula1>cdoioptf</formula1>
    </dataValidation>
  </dataValidations>
  <pageMargins left="0.7" right="0.7" top="0.75" bottom="0.75" header="0.3" footer="0.3"/>
  <pageSetup paperSize="9" orientation="portrait" horizontalDpi="4294967293" vertic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9FF99"/>
  </sheetPr>
  <dimension ref="A1:M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0.28515625" customWidth="1"/>
    <col min="4" max="4" width="9.5703125" customWidth="1"/>
    <col min="5" max="5" width="13.85546875" customWidth="1"/>
    <col min="6" max="6" width="38.28515625" customWidth="1"/>
    <col min="7" max="7" width="65.7109375" customWidth="1"/>
    <col min="8" max="8" width="31.5703125" customWidth="1"/>
    <col min="9" max="9" width="24" customWidth="1"/>
    <col min="10" max="10" width="38.140625" customWidth="1"/>
    <col min="11" max="11" width="43.140625" customWidth="1"/>
    <col min="12" max="12" width="42" customWidth="1"/>
    <col min="13" max="13" width="63.85546875" style="40" customWidth="1"/>
  </cols>
  <sheetData>
    <row r="1" spans="1:13" ht="31.5" customHeight="1" x14ac:dyDescent="0.25">
      <c r="A1" s="102" t="str">
        <f>FisaAutoevaluare!A1</f>
        <v>Universitatea SPIRU HARET - 
Anul universitar 2021-2022</v>
      </c>
      <c r="B1" s="102"/>
      <c r="C1" s="102"/>
      <c r="D1" s="102"/>
      <c r="E1" s="102"/>
      <c r="F1" s="669" t="str">
        <f>HYPERLINK("#FisaAutoevaluare!D222","Inapoi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c r="J1" s="683"/>
      <c r="K1" s="683"/>
      <c r="L1" s="683"/>
      <c r="M1" s="683"/>
    </row>
    <row r="2" spans="1:13" ht="15.75" customHeight="1" x14ac:dyDescent="0.25">
      <c r="A2" s="102">
        <f>FisaAutoevaluare!D2</f>
        <v>0</v>
      </c>
      <c r="B2" s="102"/>
      <c r="C2" s="102"/>
      <c r="D2" s="102"/>
      <c r="E2" s="102"/>
      <c r="F2" s="670"/>
      <c r="G2" s="681" t="str">
        <f>FisaAutoevaluare!D222</f>
        <v>Moderator/ keynote speaker, la conferinţe naţionale sau internaţionale, prezentându-se cadru didactic la Universitatea Spiru Haret.</v>
      </c>
      <c r="H2" s="681"/>
      <c r="I2" s="681"/>
      <c r="J2" s="681"/>
      <c r="K2" s="681"/>
      <c r="L2" s="681"/>
      <c r="M2" s="681"/>
    </row>
    <row r="3" spans="1:13" x14ac:dyDescent="0.25">
      <c r="A3" s="676" t="str">
        <f>IF(FisaAutoevaluare!D3="","?",FisaAutoevaluare!D3)</f>
        <v>?</v>
      </c>
      <c r="B3" s="676"/>
      <c r="C3" s="676"/>
      <c r="D3" s="676"/>
      <c r="E3" s="103"/>
      <c r="F3" s="671"/>
      <c r="G3" s="682"/>
      <c r="H3" s="682"/>
      <c r="I3" s="682"/>
      <c r="J3" s="682"/>
      <c r="K3" s="682"/>
      <c r="L3" s="682"/>
      <c r="M3" s="682"/>
    </row>
    <row r="4" spans="1:13" s="43" customFormat="1" ht="30" x14ac:dyDescent="0.25">
      <c r="A4" s="74" t="s">
        <v>1962</v>
      </c>
      <c r="B4" s="75" t="s">
        <v>1963</v>
      </c>
      <c r="C4" s="75" t="s">
        <v>2277</v>
      </c>
      <c r="D4" s="75" t="s">
        <v>2214</v>
      </c>
      <c r="E4" s="198" t="s">
        <v>2317</v>
      </c>
      <c r="F4" s="198" t="s">
        <v>2321</v>
      </c>
      <c r="G4" s="198" t="s">
        <v>2322</v>
      </c>
      <c r="H4" s="198" t="s">
        <v>2323</v>
      </c>
      <c r="I4" s="198" t="s">
        <v>2326</v>
      </c>
      <c r="J4" s="198" t="s">
        <v>2338</v>
      </c>
      <c r="K4" s="198" t="s">
        <v>2324</v>
      </c>
      <c r="L4" s="198" t="s">
        <v>2325</v>
      </c>
      <c r="M4" s="198" t="s">
        <v>2588</v>
      </c>
    </row>
    <row r="5" spans="1:13" ht="63" customHeight="1" x14ac:dyDescent="0.25">
      <c r="A5" s="76" t="str">
        <f>IF(G5="","",ROW()-4)</f>
        <v/>
      </c>
      <c r="B5" s="77" t="str">
        <f>IF(G5="","","C29")</f>
        <v/>
      </c>
      <c r="C5" s="78" t="str">
        <f>IF(E5&lt;&gt;"",PROPER(A$3),"")</f>
        <v/>
      </c>
      <c r="D5" s="78" t="str">
        <f>IF(E5&lt;&gt;"","conferinţă","")</f>
        <v/>
      </c>
      <c r="E5" s="186"/>
      <c r="F5" s="180"/>
      <c r="G5" s="178"/>
      <c r="H5" s="180"/>
      <c r="I5" s="178"/>
      <c r="J5" s="178"/>
      <c r="K5" s="179"/>
      <c r="L5" s="179"/>
      <c r="M5" s="188"/>
    </row>
    <row r="6" spans="1:13" ht="63" customHeight="1" x14ac:dyDescent="0.25">
      <c r="A6" s="76" t="str">
        <f t="shared" ref="A6:A50" si="0">IF(G6="","",ROW()-4)</f>
        <v/>
      </c>
      <c r="B6" s="77" t="str">
        <f t="shared" ref="B6:B50" si="1">IF(G6="","","C29")</f>
        <v/>
      </c>
      <c r="C6" s="78" t="str">
        <f t="shared" ref="C6:C50" si="2">IF(E6&lt;&gt;"",PROPER(A$3),"")</f>
        <v/>
      </c>
      <c r="D6" s="78" t="str">
        <f t="shared" ref="D6:D50" si="3">IF(E6&lt;&gt;"","organizator","")</f>
        <v/>
      </c>
      <c r="E6" s="186"/>
      <c r="F6" s="178"/>
      <c r="G6" s="178"/>
      <c r="H6" s="180"/>
      <c r="I6" s="178"/>
      <c r="J6" s="178"/>
      <c r="K6" s="178"/>
      <c r="L6" s="178"/>
      <c r="M6" s="188"/>
    </row>
    <row r="7" spans="1:13" ht="63" customHeight="1" x14ac:dyDescent="0.25">
      <c r="A7" s="76" t="str">
        <f t="shared" si="0"/>
        <v/>
      </c>
      <c r="B7" s="77" t="str">
        <f t="shared" si="1"/>
        <v/>
      </c>
      <c r="C7" s="78" t="str">
        <f t="shared" si="2"/>
        <v/>
      </c>
      <c r="D7" s="78" t="str">
        <f t="shared" si="3"/>
        <v/>
      </c>
      <c r="E7" s="186"/>
      <c r="F7" s="180"/>
      <c r="G7" s="180"/>
      <c r="H7" s="180"/>
      <c r="I7" s="178"/>
      <c r="J7" s="178"/>
      <c r="K7" s="178"/>
      <c r="L7" s="178"/>
      <c r="M7" s="188"/>
    </row>
    <row r="8" spans="1:13" ht="63" customHeight="1" x14ac:dyDescent="0.25">
      <c r="A8" s="76" t="str">
        <f t="shared" si="0"/>
        <v/>
      </c>
      <c r="B8" s="77" t="str">
        <f t="shared" si="1"/>
        <v/>
      </c>
      <c r="C8" s="78" t="str">
        <f t="shared" si="2"/>
        <v/>
      </c>
      <c r="D8" s="78" t="str">
        <f t="shared" si="3"/>
        <v/>
      </c>
      <c r="E8" s="186"/>
      <c r="F8" s="180"/>
      <c r="G8" s="180"/>
      <c r="H8" s="180"/>
      <c r="I8" s="178"/>
      <c r="J8" s="178"/>
      <c r="K8" s="178"/>
      <c r="L8" s="178"/>
      <c r="M8" s="188"/>
    </row>
    <row r="9" spans="1:13" ht="63" customHeight="1" x14ac:dyDescent="0.25">
      <c r="A9" s="76" t="str">
        <f t="shared" si="0"/>
        <v/>
      </c>
      <c r="B9" s="77" t="str">
        <f t="shared" si="1"/>
        <v/>
      </c>
      <c r="C9" s="78" t="str">
        <f t="shared" si="2"/>
        <v/>
      </c>
      <c r="D9" s="78" t="str">
        <f t="shared" si="3"/>
        <v/>
      </c>
      <c r="E9" s="186"/>
      <c r="F9" s="180"/>
      <c r="G9" s="180"/>
      <c r="H9" s="180"/>
      <c r="I9" s="178"/>
      <c r="J9" s="178"/>
      <c r="K9" s="178"/>
      <c r="L9" s="178"/>
      <c r="M9" s="188"/>
    </row>
    <row r="10" spans="1:13" ht="63" customHeight="1" x14ac:dyDescent="0.25">
      <c r="A10" s="76" t="str">
        <f t="shared" si="0"/>
        <v/>
      </c>
      <c r="B10" s="77" t="str">
        <f t="shared" si="1"/>
        <v/>
      </c>
      <c r="C10" s="78" t="str">
        <f t="shared" si="2"/>
        <v/>
      </c>
      <c r="D10" s="78" t="str">
        <f t="shared" si="3"/>
        <v/>
      </c>
      <c r="E10" s="186"/>
      <c r="F10" s="180"/>
      <c r="G10" s="180"/>
      <c r="H10" s="180"/>
      <c r="I10" s="178"/>
      <c r="J10" s="178"/>
      <c r="K10" s="178"/>
      <c r="L10" s="178"/>
      <c r="M10" s="188"/>
    </row>
    <row r="11" spans="1:13" ht="63" customHeight="1" x14ac:dyDescent="0.25">
      <c r="A11" s="76" t="str">
        <f t="shared" si="0"/>
        <v/>
      </c>
      <c r="B11" s="77" t="str">
        <f t="shared" si="1"/>
        <v/>
      </c>
      <c r="C11" s="78" t="str">
        <f t="shared" si="2"/>
        <v/>
      </c>
      <c r="D11" s="78" t="str">
        <f t="shared" si="3"/>
        <v/>
      </c>
      <c r="E11" s="186"/>
      <c r="F11" s="180"/>
      <c r="G11" s="179"/>
      <c r="H11" s="180"/>
      <c r="I11" s="178"/>
      <c r="J11" s="178"/>
      <c r="K11" s="178"/>
      <c r="L11" s="178"/>
      <c r="M11" s="188"/>
    </row>
    <row r="12" spans="1:13" ht="63" customHeight="1" x14ac:dyDescent="0.25">
      <c r="A12" s="76" t="str">
        <f t="shared" si="0"/>
        <v/>
      </c>
      <c r="B12" s="77" t="str">
        <f t="shared" si="1"/>
        <v/>
      </c>
      <c r="C12" s="78" t="str">
        <f t="shared" si="2"/>
        <v/>
      </c>
      <c r="D12" s="78" t="str">
        <f t="shared" si="3"/>
        <v/>
      </c>
      <c r="E12" s="186"/>
      <c r="F12" s="180"/>
      <c r="G12" s="180"/>
      <c r="H12" s="180"/>
      <c r="I12" s="178"/>
      <c r="J12" s="178"/>
      <c r="K12" s="178"/>
      <c r="L12" s="178"/>
      <c r="M12" s="188"/>
    </row>
    <row r="13" spans="1:13" ht="63" customHeight="1" x14ac:dyDescent="0.25">
      <c r="A13" s="76" t="str">
        <f t="shared" si="0"/>
        <v/>
      </c>
      <c r="B13" s="77" t="str">
        <f t="shared" si="1"/>
        <v/>
      </c>
      <c r="C13" s="78" t="str">
        <f t="shared" si="2"/>
        <v/>
      </c>
      <c r="D13" s="78" t="str">
        <f t="shared" si="3"/>
        <v/>
      </c>
      <c r="E13" s="186"/>
      <c r="F13" s="180"/>
      <c r="G13" s="180"/>
      <c r="H13" s="180"/>
      <c r="I13" s="178"/>
      <c r="J13" s="178"/>
      <c r="K13" s="178"/>
      <c r="L13" s="178"/>
      <c r="M13" s="188"/>
    </row>
    <row r="14" spans="1:13" ht="63" customHeight="1" x14ac:dyDescent="0.25">
      <c r="A14" s="76" t="str">
        <f t="shared" si="0"/>
        <v/>
      </c>
      <c r="B14" s="77" t="str">
        <f t="shared" si="1"/>
        <v/>
      </c>
      <c r="C14" s="78" t="str">
        <f t="shared" si="2"/>
        <v/>
      </c>
      <c r="D14" s="78" t="str">
        <f t="shared" si="3"/>
        <v/>
      </c>
      <c r="E14" s="186"/>
      <c r="F14" s="180"/>
      <c r="G14" s="180"/>
      <c r="H14" s="180"/>
      <c r="I14" s="178"/>
      <c r="J14" s="178"/>
      <c r="K14" s="178"/>
      <c r="L14" s="178"/>
      <c r="M14" s="188"/>
    </row>
    <row r="15" spans="1:13" ht="63" customHeight="1" x14ac:dyDescent="0.25">
      <c r="A15" s="76" t="str">
        <f t="shared" si="0"/>
        <v/>
      </c>
      <c r="B15" s="77" t="str">
        <f t="shared" si="1"/>
        <v/>
      </c>
      <c r="C15" s="78" t="str">
        <f t="shared" si="2"/>
        <v/>
      </c>
      <c r="D15" s="78" t="str">
        <f t="shared" si="3"/>
        <v/>
      </c>
      <c r="E15" s="186"/>
      <c r="F15" s="180"/>
      <c r="G15" s="180"/>
      <c r="H15" s="180"/>
      <c r="I15" s="178"/>
      <c r="J15" s="178"/>
      <c r="K15" s="178"/>
      <c r="L15" s="178"/>
      <c r="M15" s="188"/>
    </row>
    <row r="16" spans="1:13" ht="63" customHeight="1" x14ac:dyDescent="0.25">
      <c r="A16" s="76" t="str">
        <f t="shared" si="0"/>
        <v/>
      </c>
      <c r="B16" s="77" t="str">
        <f t="shared" si="1"/>
        <v/>
      </c>
      <c r="C16" s="78" t="str">
        <f t="shared" si="2"/>
        <v/>
      </c>
      <c r="D16" s="78" t="str">
        <f t="shared" si="3"/>
        <v/>
      </c>
      <c r="E16" s="186"/>
      <c r="F16" s="180"/>
      <c r="G16" s="180"/>
      <c r="H16" s="180"/>
      <c r="I16" s="178"/>
      <c r="J16" s="178"/>
      <c r="K16" s="178"/>
      <c r="L16" s="178"/>
      <c r="M16" s="188"/>
    </row>
    <row r="17" spans="1:13" ht="63" customHeight="1" x14ac:dyDescent="0.25">
      <c r="A17" s="76" t="str">
        <f t="shared" si="0"/>
        <v/>
      </c>
      <c r="B17" s="77" t="str">
        <f t="shared" si="1"/>
        <v/>
      </c>
      <c r="C17" s="78" t="str">
        <f t="shared" si="2"/>
        <v/>
      </c>
      <c r="D17" s="78" t="str">
        <f t="shared" si="3"/>
        <v/>
      </c>
      <c r="E17" s="186"/>
      <c r="F17" s="180"/>
      <c r="G17" s="180"/>
      <c r="H17" s="180"/>
      <c r="I17" s="178"/>
      <c r="J17" s="178"/>
      <c r="K17" s="178"/>
      <c r="L17" s="178"/>
      <c r="M17" s="188"/>
    </row>
    <row r="18" spans="1:13" ht="63" customHeight="1" x14ac:dyDescent="0.25">
      <c r="A18" s="76" t="str">
        <f t="shared" si="0"/>
        <v/>
      </c>
      <c r="B18" s="77" t="str">
        <f t="shared" si="1"/>
        <v/>
      </c>
      <c r="C18" s="78" t="str">
        <f t="shared" si="2"/>
        <v/>
      </c>
      <c r="D18" s="78" t="str">
        <f t="shared" si="3"/>
        <v/>
      </c>
      <c r="E18" s="186"/>
      <c r="F18" s="180"/>
      <c r="G18" s="180"/>
      <c r="H18" s="180"/>
      <c r="I18" s="178"/>
      <c r="J18" s="178"/>
      <c r="K18" s="178"/>
      <c r="L18" s="178"/>
      <c r="M18" s="188"/>
    </row>
    <row r="19" spans="1:13" ht="63" customHeight="1" x14ac:dyDescent="0.25">
      <c r="A19" s="76" t="str">
        <f t="shared" si="0"/>
        <v/>
      </c>
      <c r="B19" s="77" t="str">
        <f t="shared" si="1"/>
        <v/>
      </c>
      <c r="C19" s="78" t="str">
        <f t="shared" si="2"/>
        <v/>
      </c>
      <c r="D19" s="78" t="str">
        <f t="shared" si="3"/>
        <v/>
      </c>
      <c r="E19" s="186"/>
      <c r="F19" s="180"/>
      <c r="G19" s="180"/>
      <c r="H19" s="180"/>
      <c r="I19" s="178"/>
      <c r="J19" s="178"/>
      <c r="K19" s="178"/>
      <c r="L19" s="178"/>
      <c r="M19" s="188"/>
    </row>
    <row r="20" spans="1:13" ht="63" customHeight="1" x14ac:dyDescent="0.25">
      <c r="A20" s="76" t="str">
        <f t="shared" si="0"/>
        <v/>
      </c>
      <c r="B20" s="77" t="str">
        <f t="shared" si="1"/>
        <v/>
      </c>
      <c r="C20" s="78" t="str">
        <f t="shared" si="2"/>
        <v/>
      </c>
      <c r="D20" s="78" t="str">
        <f t="shared" si="3"/>
        <v/>
      </c>
      <c r="E20" s="186"/>
      <c r="F20" s="180"/>
      <c r="G20" s="180"/>
      <c r="H20" s="180"/>
      <c r="I20" s="178"/>
      <c r="J20" s="178"/>
      <c r="K20" s="178"/>
      <c r="L20" s="178"/>
      <c r="M20" s="188"/>
    </row>
    <row r="21" spans="1:13" ht="63" customHeight="1" x14ac:dyDescent="0.25">
      <c r="A21" s="76" t="str">
        <f t="shared" si="0"/>
        <v/>
      </c>
      <c r="B21" s="77" t="str">
        <f t="shared" si="1"/>
        <v/>
      </c>
      <c r="C21" s="78" t="str">
        <f t="shared" si="2"/>
        <v/>
      </c>
      <c r="D21" s="78" t="str">
        <f t="shared" si="3"/>
        <v/>
      </c>
      <c r="E21" s="186"/>
      <c r="F21" s="181"/>
      <c r="G21" s="181"/>
      <c r="H21" s="180"/>
      <c r="I21" s="178"/>
      <c r="J21" s="178"/>
      <c r="K21" s="179"/>
      <c r="L21" s="179"/>
      <c r="M21" s="188"/>
    </row>
    <row r="22" spans="1:13" ht="63" customHeight="1" x14ac:dyDescent="0.25">
      <c r="A22" s="76" t="str">
        <f t="shared" si="0"/>
        <v/>
      </c>
      <c r="B22" s="77" t="str">
        <f t="shared" si="1"/>
        <v/>
      </c>
      <c r="C22" s="78" t="str">
        <f t="shared" si="2"/>
        <v/>
      </c>
      <c r="D22" s="78" t="str">
        <f t="shared" si="3"/>
        <v/>
      </c>
      <c r="E22" s="186"/>
      <c r="F22" s="181"/>
      <c r="G22" s="181"/>
      <c r="H22" s="180"/>
      <c r="I22" s="178"/>
      <c r="J22" s="178"/>
      <c r="K22" s="178"/>
      <c r="L22" s="178"/>
      <c r="M22" s="188"/>
    </row>
    <row r="23" spans="1:13" ht="63" customHeight="1" x14ac:dyDescent="0.25">
      <c r="A23" s="76" t="str">
        <f t="shared" si="0"/>
        <v/>
      </c>
      <c r="B23" s="77" t="str">
        <f t="shared" si="1"/>
        <v/>
      </c>
      <c r="C23" s="78" t="str">
        <f t="shared" si="2"/>
        <v/>
      </c>
      <c r="D23" s="78" t="str">
        <f t="shared" si="3"/>
        <v/>
      </c>
      <c r="E23" s="186"/>
      <c r="F23" s="181"/>
      <c r="G23" s="181"/>
      <c r="H23" s="180"/>
      <c r="I23" s="178"/>
      <c r="J23" s="178"/>
      <c r="K23" s="178"/>
      <c r="L23" s="178"/>
      <c r="M23" s="188"/>
    </row>
    <row r="24" spans="1:13" ht="63" customHeight="1" x14ac:dyDescent="0.25">
      <c r="A24" s="76" t="str">
        <f t="shared" si="0"/>
        <v/>
      </c>
      <c r="B24" s="77" t="str">
        <f t="shared" si="1"/>
        <v/>
      </c>
      <c r="C24" s="78" t="str">
        <f t="shared" si="2"/>
        <v/>
      </c>
      <c r="D24" s="78" t="str">
        <f t="shared" si="3"/>
        <v/>
      </c>
      <c r="E24" s="186"/>
      <c r="F24" s="190"/>
      <c r="G24" s="181"/>
      <c r="H24" s="180"/>
      <c r="I24" s="178"/>
      <c r="J24" s="178"/>
      <c r="K24" s="178"/>
      <c r="L24" s="178"/>
      <c r="M24" s="188"/>
    </row>
    <row r="25" spans="1:13" ht="63" customHeight="1" x14ac:dyDescent="0.25">
      <c r="A25" s="76" t="str">
        <f t="shared" si="0"/>
        <v/>
      </c>
      <c r="B25" s="77" t="str">
        <f t="shared" si="1"/>
        <v/>
      </c>
      <c r="C25" s="78" t="str">
        <f t="shared" si="2"/>
        <v/>
      </c>
      <c r="D25" s="78" t="str">
        <f t="shared" si="3"/>
        <v/>
      </c>
      <c r="E25" s="186"/>
      <c r="F25" s="181"/>
      <c r="G25" s="181"/>
      <c r="H25" s="180"/>
      <c r="I25" s="178"/>
      <c r="J25" s="178"/>
      <c r="K25" s="178"/>
      <c r="L25" s="178"/>
      <c r="M25" s="188"/>
    </row>
    <row r="26" spans="1:13" ht="63" customHeight="1" x14ac:dyDescent="0.25">
      <c r="A26" s="76" t="str">
        <f t="shared" si="0"/>
        <v/>
      </c>
      <c r="B26" s="77" t="str">
        <f t="shared" si="1"/>
        <v/>
      </c>
      <c r="C26" s="78" t="str">
        <f t="shared" si="2"/>
        <v/>
      </c>
      <c r="D26" s="78" t="str">
        <f t="shared" si="3"/>
        <v/>
      </c>
      <c r="E26" s="186"/>
      <c r="F26" s="181"/>
      <c r="G26" s="181"/>
      <c r="H26" s="180"/>
      <c r="I26" s="178"/>
      <c r="J26" s="178"/>
      <c r="K26" s="178"/>
      <c r="L26" s="178"/>
      <c r="M26" s="188"/>
    </row>
    <row r="27" spans="1:13" ht="63" customHeight="1" x14ac:dyDescent="0.25">
      <c r="A27" s="76" t="str">
        <f t="shared" si="0"/>
        <v/>
      </c>
      <c r="B27" s="77" t="str">
        <f t="shared" si="1"/>
        <v/>
      </c>
      <c r="C27" s="78" t="str">
        <f t="shared" si="2"/>
        <v/>
      </c>
      <c r="D27" s="78" t="str">
        <f t="shared" si="3"/>
        <v/>
      </c>
      <c r="E27" s="186"/>
      <c r="F27" s="181"/>
      <c r="G27" s="181"/>
      <c r="H27" s="180"/>
      <c r="I27" s="178"/>
      <c r="J27" s="178"/>
      <c r="K27" s="178"/>
      <c r="L27" s="178"/>
      <c r="M27" s="188"/>
    </row>
    <row r="28" spans="1:13" ht="63" customHeight="1" x14ac:dyDescent="0.25">
      <c r="A28" s="76" t="str">
        <f t="shared" si="0"/>
        <v/>
      </c>
      <c r="B28" s="77" t="str">
        <f t="shared" si="1"/>
        <v/>
      </c>
      <c r="C28" s="78" t="str">
        <f t="shared" si="2"/>
        <v/>
      </c>
      <c r="D28" s="78" t="str">
        <f t="shared" si="3"/>
        <v/>
      </c>
      <c r="E28" s="186"/>
      <c r="F28" s="181"/>
      <c r="G28" s="181"/>
      <c r="H28" s="180"/>
      <c r="I28" s="178"/>
      <c r="J28" s="178"/>
      <c r="K28" s="178"/>
      <c r="L28" s="178"/>
      <c r="M28" s="188"/>
    </row>
    <row r="29" spans="1:13" ht="63" customHeight="1" x14ac:dyDescent="0.25">
      <c r="A29" s="76" t="str">
        <f t="shared" si="0"/>
        <v/>
      </c>
      <c r="B29" s="77" t="str">
        <f t="shared" si="1"/>
        <v/>
      </c>
      <c r="C29" s="78" t="str">
        <f t="shared" si="2"/>
        <v/>
      </c>
      <c r="D29" s="78" t="str">
        <f t="shared" si="3"/>
        <v/>
      </c>
      <c r="E29" s="186"/>
      <c r="F29" s="181"/>
      <c r="G29" s="181"/>
      <c r="H29" s="180"/>
      <c r="I29" s="178"/>
      <c r="J29" s="178"/>
      <c r="K29" s="178"/>
      <c r="L29" s="178"/>
      <c r="M29" s="188"/>
    </row>
    <row r="30" spans="1:13" ht="63" customHeight="1" x14ac:dyDescent="0.25">
      <c r="A30" s="76" t="str">
        <f t="shared" si="0"/>
        <v/>
      </c>
      <c r="B30" s="77" t="str">
        <f t="shared" si="1"/>
        <v/>
      </c>
      <c r="C30" s="78" t="str">
        <f t="shared" si="2"/>
        <v/>
      </c>
      <c r="D30" s="78" t="str">
        <f t="shared" si="3"/>
        <v/>
      </c>
      <c r="E30" s="186"/>
      <c r="F30" s="181"/>
      <c r="G30" s="181"/>
      <c r="H30" s="180"/>
      <c r="I30" s="178"/>
      <c r="J30" s="178"/>
      <c r="K30" s="178"/>
      <c r="L30" s="178"/>
      <c r="M30" s="188"/>
    </row>
    <row r="31" spans="1:13" ht="63" customHeight="1" x14ac:dyDescent="0.25">
      <c r="A31" s="76" t="str">
        <f t="shared" si="0"/>
        <v/>
      </c>
      <c r="B31" s="77" t="str">
        <f t="shared" si="1"/>
        <v/>
      </c>
      <c r="C31" s="78" t="str">
        <f t="shared" si="2"/>
        <v/>
      </c>
      <c r="D31" s="78" t="str">
        <f t="shared" si="3"/>
        <v/>
      </c>
      <c r="E31" s="186"/>
      <c r="F31" s="181"/>
      <c r="G31" s="181"/>
      <c r="H31" s="180"/>
      <c r="I31" s="178"/>
      <c r="J31" s="178"/>
      <c r="K31" s="178"/>
      <c r="L31" s="178"/>
      <c r="M31" s="188"/>
    </row>
    <row r="32" spans="1:13" ht="63" customHeight="1" x14ac:dyDescent="0.25">
      <c r="A32" s="76" t="str">
        <f t="shared" si="0"/>
        <v/>
      </c>
      <c r="B32" s="77" t="str">
        <f t="shared" si="1"/>
        <v/>
      </c>
      <c r="C32" s="78" t="str">
        <f t="shared" si="2"/>
        <v/>
      </c>
      <c r="D32" s="78" t="str">
        <f t="shared" si="3"/>
        <v/>
      </c>
      <c r="E32" s="186"/>
      <c r="F32" s="181"/>
      <c r="G32" s="181"/>
      <c r="H32" s="180"/>
      <c r="I32" s="178"/>
      <c r="J32" s="178"/>
      <c r="K32" s="178"/>
      <c r="L32" s="178"/>
      <c r="M32" s="188"/>
    </row>
    <row r="33" spans="1:13" ht="63" customHeight="1" x14ac:dyDescent="0.25">
      <c r="A33" s="76" t="str">
        <f t="shared" si="0"/>
        <v/>
      </c>
      <c r="B33" s="77" t="str">
        <f t="shared" si="1"/>
        <v/>
      </c>
      <c r="C33" s="78" t="str">
        <f t="shared" si="2"/>
        <v/>
      </c>
      <c r="D33" s="78" t="str">
        <f t="shared" si="3"/>
        <v/>
      </c>
      <c r="E33" s="186"/>
      <c r="F33" s="181"/>
      <c r="G33" s="181"/>
      <c r="H33" s="180"/>
      <c r="I33" s="178"/>
      <c r="J33" s="178"/>
      <c r="K33" s="178"/>
      <c r="L33" s="178"/>
      <c r="M33" s="188"/>
    </row>
    <row r="34" spans="1:13" ht="63" customHeight="1" x14ac:dyDescent="0.25">
      <c r="A34" s="76" t="str">
        <f t="shared" si="0"/>
        <v/>
      </c>
      <c r="B34" s="77" t="str">
        <f t="shared" si="1"/>
        <v/>
      </c>
      <c r="C34" s="78" t="str">
        <f t="shared" si="2"/>
        <v/>
      </c>
      <c r="D34" s="78" t="str">
        <f t="shared" si="3"/>
        <v/>
      </c>
      <c r="E34" s="186"/>
      <c r="F34" s="181"/>
      <c r="G34" s="181"/>
      <c r="H34" s="180"/>
      <c r="I34" s="178"/>
      <c r="J34" s="178"/>
      <c r="K34" s="178"/>
      <c r="L34" s="178"/>
      <c r="M34" s="188"/>
    </row>
    <row r="35" spans="1:13" ht="63" customHeight="1" x14ac:dyDescent="0.25">
      <c r="A35" s="76" t="str">
        <f t="shared" si="0"/>
        <v/>
      </c>
      <c r="B35" s="77" t="str">
        <f t="shared" si="1"/>
        <v/>
      </c>
      <c r="C35" s="78" t="str">
        <f t="shared" si="2"/>
        <v/>
      </c>
      <c r="D35" s="78" t="str">
        <f t="shared" si="3"/>
        <v/>
      </c>
      <c r="E35" s="186"/>
      <c r="F35" s="181"/>
      <c r="G35" s="181"/>
      <c r="H35" s="180"/>
      <c r="I35" s="178"/>
      <c r="J35" s="178"/>
      <c r="K35" s="178"/>
      <c r="L35" s="178"/>
      <c r="M35" s="188"/>
    </row>
    <row r="36" spans="1:13" ht="63" customHeight="1" x14ac:dyDescent="0.25">
      <c r="A36" s="76" t="str">
        <f t="shared" si="0"/>
        <v/>
      </c>
      <c r="B36" s="77" t="str">
        <f t="shared" si="1"/>
        <v/>
      </c>
      <c r="C36" s="78" t="str">
        <f t="shared" si="2"/>
        <v/>
      </c>
      <c r="D36" s="78" t="str">
        <f t="shared" si="3"/>
        <v/>
      </c>
      <c r="E36" s="186"/>
      <c r="F36" s="181"/>
      <c r="G36" s="181"/>
      <c r="H36" s="180"/>
      <c r="I36" s="178"/>
      <c r="J36" s="178"/>
      <c r="K36" s="178"/>
      <c r="L36" s="178"/>
      <c r="M36" s="188"/>
    </row>
    <row r="37" spans="1:13" ht="63" customHeight="1" x14ac:dyDescent="0.25">
      <c r="A37" s="76" t="str">
        <f t="shared" si="0"/>
        <v/>
      </c>
      <c r="B37" s="77" t="str">
        <f t="shared" si="1"/>
        <v/>
      </c>
      <c r="C37" s="78" t="str">
        <f t="shared" si="2"/>
        <v/>
      </c>
      <c r="D37" s="78" t="str">
        <f t="shared" si="3"/>
        <v/>
      </c>
      <c r="E37" s="186"/>
      <c r="F37" s="181"/>
      <c r="G37" s="181"/>
      <c r="H37" s="180"/>
      <c r="I37" s="178"/>
      <c r="J37" s="178"/>
      <c r="K37" s="178"/>
      <c r="L37" s="178"/>
      <c r="M37" s="188"/>
    </row>
    <row r="38" spans="1:13" ht="63" customHeight="1" x14ac:dyDescent="0.25">
      <c r="A38" s="76" t="str">
        <f t="shared" si="0"/>
        <v/>
      </c>
      <c r="B38" s="77" t="str">
        <f t="shared" si="1"/>
        <v/>
      </c>
      <c r="C38" s="78" t="str">
        <f t="shared" si="2"/>
        <v/>
      </c>
      <c r="D38" s="78" t="str">
        <f t="shared" si="3"/>
        <v/>
      </c>
      <c r="E38" s="186"/>
      <c r="F38" s="181"/>
      <c r="G38" s="181"/>
      <c r="H38" s="180"/>
      <c r="I38" s="178"/>
      <c r="J38" s="178"/>
      <c r="K38" s="178"/>
      <c r="L38" s="178"/>
      <c r="M38" s="188"/>
    </row>
    <row r="39" spans="1:13" ht="63" customHeight="1" x14ac:dyDescent="0.25">
      <c r="A39" s="76" t="str">
        <f t="shared" si="0"/>
        <v/>
      </c>
      <c r="B39" s="77" t="str">
        <f t="shared" si="1"/>
        <v/>
      </c>
      <c r="C39" s="78" t="str">
        <f t="shared" si="2"/>
        <v/>
      </c>
      <c r="D39" s="78" t="str">
        <f t="shared" si="3"/>
        <v/>
      </c>
      <c r="E39" s="186"/>
      <c r="F39" s="181"/>
      <c r="G39" s="181"/>
      <c r="H39" s="180"/>
      <c r="I39" s="178"/>
      <c r="J39" s="178"/>
      <c r="K39" s="178"/>
      <c r="L39" s="178"/>
      <c r="M39" s="188"/>
    </row>
    <row r="40" spans="1:13" ht="63" customHeight="1" x14ac:dyDescent="0.25">
      <c r="A40" s="76" t="str">
        <f t="shared" si="0"/>
        <v/>
      </c>
      <c r="B40" s="77" t="str">
        <f t="shared" si="1"/>
        <v/>
      </c>
      <c r="C40" s="78" t="str">
        <f t="shared" si="2"/>
        <v/>
      </c>
      <c r="D40" s="78" t="str">
        <f t="shared" si="3"/>
        <v/>
      </c>
      <c r="E40" s="186"/>
      <c r="F40" s="181"/>
      <c r="G40" s="181"/>
      <c r="H40" s="180"/>
      <c r="I40" s="178"/>
      <c r="J40" s="178"/>
      <c r="K40" s="178"/>
      <c r="L40" s="178"/>
      <c r="M40" s="188"/>
    </row>
    <row r="41" spans="1:13" ht="63" customHeight="1" x14ac:dyDescent="0.25">
      <c r="A41" s="76" t="str">
        <f t="shared" si="0"/>
        <v/>
      </c>
      <c r="B41" s="77" t="str">
        <f t="shared" si="1"/>
        <v/>
      </c>
      <c r="C41" s="78" t="str">
        <f t="shared" si="2"/>
        <v/>
      </c>
      <c r="D41" s="78" t="str">
        <f t="shared" si="3"/>
        <v/>
      </c>
      <c r="E41" s="186"/>
      <c r="F41" s="181"/>
      <c r="G41" s="181"/>
      <c r="H41" s="180"/>
      <c r="I41" s="178"/>
      <c r="J41" s="178"/>
      <c r="K41" s="178"/>
      <c r="L41" s="178"/>
      <c r="M41" s="188"/>
    </row>
    <row r="42" spans="1:13" ht="63" customHeight="1" x14ac:dyDescent="0.25">
      <c r="A42" s="76" t="str">
        <f t="shared" si="0"/>
        <v/>
      </c>
      <c r="B42" s="77" t="str">
        <f t="shared" si="1"/>
        <v/>
      </c>
      <c r="C42" s="78" t="str">
        <f t="shared" si="2"/>
        <v/>
      </c>
      <c r="D42" s="78" t="str">
        <f t="shared" si="3"/>
        <v/>
      </c>
      <c r="E42" s="186"/>
      <c r="F42" s="181"/>
      <c r="G42" s="181"/>
      <c r="H42" s="180"/>
      <c r="I42" s="178"/>
      <c r="J42" s="178"/>
      <c r="K42" s="178"/>
      <c r="L42" s="178"/>
      <c r="M42" s="188"/>
    </row>
    <row r="43" spans="1:13" ht="63" customHeight="1" x14ac:dyDescent="0.25">
      <c r="A43" s="76" t="str">
        <f t="shared" si="0"/>
        <v/>
      </c>
      <c r="B43" s="77" t="str">
        <f t="shared" si="1"/>
        <v/>
      </c>
      <c r="C43" s="78" t="str">
        <f t="shared" si="2"/>
        <v/>
      </c>
      <c r="D43" s="78" t="str">
        <f t="shared" si="3"/>
        <v/>
      </c>
      <c r="E43" s="186"/>
      <c r="F43" s="181"/>
      <c r="G43" s="181"/>
      <c r="H43" s="180"/>
      <c r="I43" s="178"/>
      <c r="J43" s="178"/>
      <c r="K43" s="178"/>
      <c r="L43" s="178"/>
      <c r="M43" s="188"/>
    </row>
    <row r="44" spans="1:13" ht="63" customHeight="1" x14ac:dyDescent="0.25">
      <c r="A44" s="76" t="str">
        <f t="shared" si="0"/>
        <v/>
      </c>
      <c r="B44" s="77" t="str">
        <f t="shared" si="1"/>
        <v/>
      </c>
      <c r="C44" s="78" t="str">
        <f t="shared" si="2"/>
        <v/>
      </c>
      <c r="D44" s="78" t="str">
        <f t="shared" si="3"/>
        <v/>
      </c>
      <c r="E44" s="186"/>
      <c r="F44" s="181"/>
      <c r="G44" s="181"/>
      <c r="H44" s="180"/>
      <c r="I44" s="178"/>
      <c r="J44" s="178"/>
      <c r="K44" s="178"/>
      <c r="L44" s="178"/>
      <c r="M44" s="188"/>
    </row>
    <row r="45" spans="1:13" ht="63" customHeight="1" x14ac:dyDescent="0.25">
      <c r="A45" s="76" t="str">
        <f t="shared" si="0"/>
        <v/>
      </c>
      <c r="B45" s="77" t="str">
        <f t="shared" si="1"/>
        <v/>
      </c>
      <c r="C45" s="78" t="str">
        <f t="shared" si="2"/>
        <v/>
      </c>
      <c r="D45" s="78" t="str">
        <f t="shared" si="3"/>
        <v/>
      </c>
      <c r="E45" s="186"/>
      <c r="F45" s="181"/>
      <c r="G45" s="181"/>
      <c r="H45" s="180"/>
      <c r="I45" s="178"/>
      <c r="J45" s="178"/>
      <c r="K45" s="178"/>
      <c r="L45" s="178"/>
      <c r="M45" s="188"/>
    </row>
    <row r="46" spans="1:13" ht="63" customHeight="1" x14ac:dyDescent="0.25">
      <c r="A46" s="76" t="str">
        <f t="shared" si="0"/>
        <v/>
      </c>
      <c r="B46" s="77" t="str">
        <f t="shared" si="1"/>
        <v/>
      </c>
      <c r="C46" s="78" t="str">
        <f t="shared" si="2"/>
        <v/>
      </c>
      <c r="D46" s="78" t="str">
        <f t="shared" si="3"/>
        <v/>
      </c>
      <c r="E46" s="186"/>
      <c r="F46" s="181"/>
      <c r="G46" s="181"/>
      <c r="H46" s="180"/>
      <c r="I46" s="178"/>
      <c r="J46" s="178"/>
      <c r="K46" s="178"/>
      <c r="L46" s="178"/>
      <c r="M46" s="188"/>
    </row>
    <row r="47" spans="1:13" ht="63" customHeight="1" x14ac:dyDescent="0.25">
      <c r="A47" s="76" t="str">
        <f t="shared" si="0"/>
        <v/>
      </c>
      <c r="B47" s="77" t="str">
        <f t="shared" si="1"/>
        <v/>
      </c>
      <c r="C47" s="78" t="str">
        <f t="shared" si="2"/>
        <v/>
      </c>
      <c r="D47" s="78" t="str">
        <f t="shared" si="3"/>
        <v/>
      </c>
      <c r="E47" s="186"/>
      <c r="F47" s="181"/>
      <c r="G47" s="181"/>
      <c r="H47" s="180"/>
      <c r="I47" s="178"/>
      <c r="J47" s="178"/>
      <c r="K47" s="178"/>
      <c r="L47" s="178"/>
      <c r="M47" s="188"/>
    </row>
    <row r="48" spans="1:13" ht="63" customHeight="1" x14ac:dyDescent="0.25">
      <c r="A48" s="76" t="str">
        <f t="shared" si="0"/>
        <v/>
      </c>
      <c r="B48" s="77" t="str">
        <f t="shared" si="1"/>
        <v/>
      </c>
      <c r="C48" s="78" t="str">
        <f t="shared" si="2"/>
        <v/>
      </c>
      <c r="D48" s="78" t="str">
        <f t="shared" si="3"/>
        <v/>
      </c>
      <c r="E48" s="186"/>
      <c r="F48" s="181"/>
      <c r="G48" s="181"/>
      <c r="H48" s="180"/>
      <c r="I48" s="178"/>
      <c r="J48" s="178"/>
      <c r="K48" s="178"/>
      <c r="L48" s="178"/>
      <c r="M48" s="188"/>
    </row>
    <row r="49" spans="1:13" ht="63" customHeight="1" x14ac:dyDescent="0.25">
      <c r="A49" s="76" t="str">
        <f t="shared" si="0"/>
        <v/>
      </c>
      <c r="B49" s="77" t="str">
        <f t="shared" si="1"/>
        <v/>
      </c>
      <c r="C49" s="78" t="str">
        <f t="shared" si="2"/>
        <v/>
      </c>
      <c r="D49" s="78" t="str">
        <f t="shared" si="3"/>
        <v/>
      </c>
      <c r="E49" s="186"/>
      <c r="F49" s="181"/>
      <c r="G49" s="181"/>
      <c r="H49" s="180"/>
      <c r="I49" s="178"/>
      <c r="J49" s="178"/>
      <c r="K49" s="178"/>
      <c r="L49" s="178"/>
      <c r="M49" s="188"/>
    </row>
    <row r="50" spans="1:13" ht="63" customHeight="1" x14ac:dyDescent="0.25">
      <c r="A50" s="76" t="str">
        <f t="shared" si="0"/>
        <v/>
      </c>
      <c r="B50" s="77" t="str">
        <f t="shared" si="1"/>
        <v/>
      </c>
      <c r="C50" s="78" t="str">
        <f t="shared" si="2"/>
        <v/>
      </c>
      <c r="D50" s="78" t="str">
        <f t="shared" si="3"/>
        <v/>
      </c>
      <c r="E50" s="186"/>
      <c r="F50" s="181"/>
      <c r="G50" s="181"/>
      <c r="H50" s="180"/>
      <c r="I50" s="178"/>
      <c r="J50" s="178"/>
      <c r="K50" s="178"/>
      <c r="L50" s="178"/>
      <c r="M50" s="188"/>
    </row>
  </sheetData>
  <sheetProtection password="CC74" sheet="1" objects="1" scenarios="1" insertHyperlinks="0"/>
  <mergeCells count="4">
    <mergeCell ref="F1:F3"/>
    <mergeCell ref="G2:M3"/>
    <mergeCell ref="A3:D3"/>
    <mergeCell ref="G1:M1"/>
  </mergeCells>
  <conditionalFormatting sqref="I10:I50 F19:G19">
    <cfRule type="cellIs" dxfId="40" priority="3" operator="equal">
      <formula>0</formula>
    </cfRule>
  </conditionalFormatting>
  <conditionalFormatting sqref="E3">
    <cfRule type="expression" dxfId="39" priority="2">
      <formula>$A$3="?"</formula>
    </cfRule>
  </conditionalFormatting>
  <dataValidations count="3">
    <dataValidation type="list" allowBlank="1" showInputMessage="1" showErrorMessage="1" sqref="E5:E50" xr:uid="{00000000-0002-0000-3800-000000000000}">
      <formula1>cdoinouad</formula1>
    </dataValidation>
    <dataValidation type="list" allowBlank="1" showInputMessage="1" showErrorMessage="1" sqref="I5:I50" xr:uid="{00000000-0002-0000-3800-000001000000}">
      <formula1>cdoisaptef</formula1>
    </dataValidation>
    <dataValidation type="list" allowBlank="1" showInputMessage="1" showErrorMessage="1" sqref="J5:J50" xr:uid="{00000000-0002-0000-3800-000002000000}">
      <formula1>cdoioptf</formula1>
    </dataValidation>
  </dataValidations>
  <pageMargins left="0.7" right="0.7" top="0.75" bottom="0.75" header="0.3" footer="0.3"/>
  <pageSetup paperSize="9" orientation="portrait" horizontalDpi="4294967293" verticalDpi="4294967293"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99FF99"/>
  </sheetPr>
  <dimension ref="A1:L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19.42578125" customWidth="1"/>
    <col min="4" max="4" width="10.28515625" customWidth="1"/>
    <col min="5" max="5" width="15.85546875" customWidth="1"/>
    <col min="6" max="6" width="24.140625" customWidth="1"/>
    <col min="7" max="7" width="72.7109375" customWidth="1"/>
    <col min="8" max="8" width="30" customWidth="1"/>
    <col min="9" max="10" width="38.140625" customWidth="1"/>
    <col min="11" max="11" width="37.42578125" customWidth="1"/>
    <col min="12" max="12" width="64.5703125" style="40" customWidth="1"/>
  </cols>
  <sheetData>
    <row r="1" spans="1:12" ht="31.5" customHeight="1" x14ac:dyDescent="0.25">
      <c r="A1" s="102" t="str">
        <f>FisaAutoevaluare!A1</f>
        <v>Universitatea SPIRU HARET - 
Anul universitar 2021-2022</v>
      </c>
      <c r="B1" s="102"/>
      <c r="C1" s="102"/>
      <c r="D1" s="102"/>
      <c r="E1" s="102"/>
      <c r="F1" s="669" t="str">
        <f>HYPERLINK("#FisaAutoevaluare!D223","Inapoi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c r="J1" s="683"/>
      <c r="K1" s="683"/>
      <c r="L1" s="683"/>
    </row>
    <row r="2" spans="1:12" ht="15.75" customHeight="1" x14ac:dyDescent="0.25">
      <c r="A2" s="102">
        <f>FisaAutoevaluare!D2</f>
        <v>0</v>
      </c>
      <c r="B2" s="102"/>
      <c r="C2" s="102"/>
      <c r="D2" s="102"/>
      <c r="E2" s="102"/>
      <c r="F2" s="670"/>
      <c r="G2" s="681" t="str">
        <f>FisaAutoevaluare!D223</f>
        <v>Organizator, la Universitatea Spiru Haret, de manifestări științifice (conferinţe, paneluri, workshop-uri, seminarii, mese rotunde, dezbateri științifice, expoziții, spectacole, concerte, recitaluri etc.) naționale sau internaționale neindexate.</v>
      </c>
      <c r="H2" s="681"/>
      <c r="I2" s="681"/>
      <c r="J2" s="681"/>
      <c r="K2" s="681"/>
      <c r="L2" s="681"/>
    </row>
    <row r="3" spans="1:12" x14ac:dyDescent="0.25">
      <c r="A3" s="676" t="str">
        <f>IF(FisaAutoevaluare!D3="","?",FisaAutoevaluare!D3)</f>
        <v>?</v>
      </c>
      <c r="B3" s="676"/>
      <c r="C3" s="676"/>
      <c r="D3" s="676"/>
      <c r="E3" s="103"/>
      <c r="F3" s="671"/>
      <c r="G3" s="682"/>
      <c r="H3" s="682"/>
      <c r="I3" s="682"/>
      <c r="J3" s="682"/>
      <c r="K3" s="682"/>
      <c r="L3" s="682"/>
    </row>
    <row r="4" spans="1:12" s="43" customFormat="1" ht="30" x14ac:dyDescent="0.25">
      <c r="A4" s="74" t="s">
        <v>1962</v>
      </c>
      <c r="B4" s="75" t="s">
        <v>1963</v>
      </c>
      <c r="C4" s="75" t="s">
        <v>2277</v>
      </c>
      <c r="D4" s="75" t="s">
        <v>2317</v>
      </c>
      <c r="E4" s="198" t="s">
        <v>2326</v>
      </c>
      <c r="F4" s="198" t="s">
        <v>2321</v>
      </c>
      <c r="G4" s="198" t="s">
        <v>2322</v>
      </c>
      <c r="H4" s="198" t="s">
        <v>2323</v>
      </c>
      <c r="I4" s="198" t="s">
        <v>2338</v>
      </c>
      <c r="J4" s="198" t="s">
        <v>2324</v>
      </c>
      <c r="K4" s="198" t="s">
        <v>2325</v>
      </c>
      <c r="L4" s="198" t="s">
        <v>2588</v>
      </c>
    </row>
    <row r="5" spans="1:12" ht="63" customHeight="1" x14ac:dyDescent="0.25">
      <c r="A5" s="76" t="str">
        <f>IF(G5="","",ROW()-4)</f>
        <v/>
      </c>
      <c r="B5" s="77" t="str">
        <f>IF(G5="","","C30")</f>
        <v/>
      </c>
      <c r="C5" s="78" t="str">
        <f>IF(E5&lt;&gt;"",PROPER(A$3),"")</f>
        <v/>
      </c>
      <c r="D5" s="78" t="str">
        <f>IF(E5&lt;&gt;"","organizator","")</f>
        <v/>
      </c>
      <c r="E5" s="186"/>
      <c r="F5" s="180"/>
      <c r="G5" s="178"/>
      <c r="H5" s="180"/>
      <c r="I5" s="178"/>
      <c r="J5" s="179"/>
      <c r="K5" s="179"/>
      <c r="L5" s="188"/>
    </row>
    <row r="6" spans="1:12" ht="63" customHeight="1" x14ac:dyDescent="0.25">
      <c r="A6" s="76" t="str">
        <f t="shared" ref="A6:A50" si="0">IF(G6="","",ROW()-4)</f>
        <v/>
      </c>
      <c r="B6" s="77" t="str">
        <f t="shared" ref="B6:B50" si="1">IF(G6="","","C30")</f>
        <v/>
      </c>
      <c r="C6" s="78" t="str">
        <f t="shared" ref="C6:C50" si="2">IF(E6&lt;&gt;"",PROPER(A$3),"")</f>
        <v/>
      </c>
      <c r="D6" s="78" t="str">
        <f t="shared" ref="D6:D50" si="3">IF(E6&lt;&gt;"","organizator","")</f>
        <v/>
      </c>
      <c r="E6" s="186"/>
      <c r="F6" s="178"/>
      <c r="G6" s="178"/>
      <c r="H6" s="180"/>
      <c r="I6" s="178"/>
      <c r="J6" s="178"/>
      <c r="K6" s="178"/>
      <c r="L6" s="188"/>
    </row>
    <row r="7" spans="1:12" ht="63" customHeight="1" x14ac:dyDescent="0.25">
      <c r="A7" s="76" t="str">
        <f t="shared" si="0"/>
        <v/>
      </c>
      <c r="B7" s="77" t="str">
        <f t="shared" si="1"/>
        <v/>
      </c>
      <c r="C7" s="78" t="str">
        <f t="shared" si="2"/>
        <v/>
      </c>
      <c r="D7" s="78" t="str">
        <f t="shared" si="3"/>
        <v/>
      </c>
      <c r="E7" s="186"/>
      <c r="F7" s="180"/>
      <c r="G7" s="180"/>
      <c r="H7" s="180"/>
      <c r="I7" s="178"/>
      <c r="J7" s="178"/>
      <c r="K7" s="178"/>
      <c r="L7" s="188"/>
    </row>
    <row r="8" spans="1:12" ht="63" customHeight="1" x14ac:dyDescent="0.25">
      <c r="A8" s="76" t="str">
        <f t="shared" si="0"/>
        <v/>
      </c>
      <c r="B8" s="77" t="str">
        <f t="shared" si="1"/>
        <v/>
      </c>
      <c r="C8" s="78" t="str">
        <f t="shared" si="2"/>
        <v/>
      </c>
      <c r="D8" s="78" t="str">
        <f t="shared" si="3"/>
        <v/>
      </c>
      <c r="E8" s="186"/>
      <c r="F8" s="180"/>
      <c r="G8" s="180"/>
      <c r="H8" s="180"/>
      <c r="I8" s="178"/>
      <c r="J8" s="178"/>
      <c r="K8" s="178"/>
      <c r="L8" s="188"/>
    </row>
    <row r="9" spans="1:12" ht="63" customHeight="1" x14ac:dyDescent="0.25">
      <c r="A9" s="76" t="str">
        <f t="shared" si="0"/>
        <v/>
      </c>
      <c r="B9" s="77" t="str">
        <f t="shared" si="1"/>
        <v/>
      </c>
      <c r="C9" s="78" t="str">
        <f t="shared" si="2"/>
        <v/>
      </c>
      <c r="D9" s="78" t="str">
        <f t="shared" si="3"/>
        <v/>
      </c>
      <c r="E9" s="186"/>
      <c r="F9" s="180"/>
      <c r="G9" s="180"/>
      <c r="H9" s="180"/>
      <c r="I9" s="178"/>
      <c r="J9" s="178"/>
      <c r="K9" s="178"/>
      <c r="L9" s="188"/>
    </row>
    <row r="10" spans="1:12" ht="63" customHeight="1" x14ac:dyDescent="0.25">
      <c r="A10" s="76" t="str">
        <f t="shared" si="0"/>
        <v/>
      </c>
      <c r="B10" s="77" t="str">
        <f t="shared" si="1"/>
        <v/>
      </c>
      <c r="C10" s="78" t="str">
        <f t="shared" si="2"/>
        <v/>
      </c>
      <c r="D10" s="78" t="str">
        <f t="shared" si="3"/>
        <v/>
      </c>
      <c r="E10" s="186"/>
      <c r="F10" s="180"/>
      <c r="G10" s="180"/>
      <c r="H10" s="180"/>
      <c r="I10" s="178"/>
      <c r="J10" s="178"/>
      <c r="K10" s="178"/>
      <c r="L10" s="188"/>
    </row>
    <row r="11" spans="1:12" ht="63" customHeight="1" x14ac:dyDescent="0.25">
      <c r="A11" s="76" t="str">
        <f t="shared" si="0"/>
        <v/>
      </c>
      <c r="B11" s="77" t="str">
        <f t="shared" si="1"/>
        <v/>
      </c>
      <c r="C11" s="78" t="str">
        <f t="shared" si="2"/>
        <v/>
      </c>
      <c r="D11" s="78" t="str">
        <f t="shared" si="3"/>
        <v/>
      </c>
      <c r="E11" s="186"/>
      <c r="F11" s="180"/>
      <c r="G11" s="179"/>
      <c r="H11" s="180"/>
      <c r="I11" s="178"/>
      <c r="J11" s="178"/>
      <c r="K11" s="178"/>
      <c r="L11" s="188"/>
    </row>
    <row r="12" spans="1:12" ht="63" customHeight="1" x14ac:dyDescent="0.25">
      <c r="A12" s="76" t="str">
        <f t="shared" si="0"/>
        <v/>
      </c>
      <c r="B12" s="77" t="str">
        <f t="shared" si="1"/>
        <v/>
      </c>
      <c r="C12" s="78" t="str">
        <f t="shared" si="2"/>
        <v/>
      </c>
      <c r="D12" s="78" t="str">
        <f t="shared" si="3"/>
        <v/>
      </c>
      <c r="E12" s="186"/>
      <c r="F12" s="180"/>
      <c r="G12" s="180"/>
      <c r="H12" s="180"/>
      <c r="I12" s="178"/>
      <c r="J12" s="178"/>
      <c r="K12" s="178"/>
      <c r="L12" s="188"/>
    </row>
    <row r="13" spans="1:12" ht="63" customHeight="1" x14ac:dyDescent="0.25">
      <c r="A13" s="76" t="str">
        <f t="shared" si="0"/>
        <v/>
      </c>
      <c r="B13" s="77" t="str">
        <f t="shared" si="1"/>
        <v/>
      </c>
      <c r="C13" s="78" t="str">
        <f t="shared" si="2"/>
        <v/>
      </c>
      <c r="D13" s="78" t="str">
        <f t="shared" si="3"/>
        <v/>
      </c>
      <c r="E13" s="186"/>
      <c r="F13" s="180"/>
      <c r="G13" s="180"/>
      <c r="H13" s="180"/>
      <c r="I13" s="178"/>
      <c r="J13" s="178"/>
      <c r="K13" s="178"/>
      <c r="L13" s="188"/>
    </row>
    <row r="14" spans="1:12" ht="63" customHeight="1" x14ac:dyDescent="0.25">
      <c r="A14" s="76" t="str">
        <f t="shared" si="0"/>
        <v/>
      </c>
      <c r="B14" s="77" t="str">
        <f t="shared" si="1"/>
        <v/>
      </c>
      <c r="C14" s="78" t="str">
        <f t="shared" si="2"/>
        <v/>
      </c>
      <c r="D14" s="78" t="str">
        <f t="shared" si="3"/>
        <v/>
      </c>
      <c r="E14" s="186"/>
      <c r="F14" s="180"/>
      <c r="G14" s="180"/>
      <c r="H14" s="180"/>
      <c r="I14" s="178"/>
      <c r="J14" s="178"/>
      <c r="K14" s="178"/>
      <c r="L14" s="188"/>
    </row>
    <row r="15" spans="1:12" ht="63" customHeight="1" x14ac:dyDescent="0.25">
      <c r="A15" s="76" t="str">
        <f t="shared" si="0"/>
        <v/>
      </c>
      <c r="B15" s="77" t="str">
        <f t="shared" si="1"/>
        <v/>
      </c>
      <c r="C15" s="78" t="str">
        <f t="shared" si="2"/>
        <v/>
      </c>
      <c r="D15" s="78" t="str">
        <f t="shared" si="3"/>
        <v/>
      </c>
      <c r="E15" s="186"/>
      <c r="F15" s="180"/>
      <c r="G15" s="180"/>
      <c r="H15" s="180"/>
      <c r="I15" s="178"/>
      <c r="J15" s="178"/>
      <c r="K15" s="178"/>
      <c r="L15" s="188"/>
    </row>
    <row r="16" spans="1:12" ht="63" customHeight="1" x14ac:dyDescent="0.25">
      <c r="A16" s="76" t="str">
        <f t="shared" si="0"/>
        <v/>
      </c>
      <c r="B16" s="77" t="str">
        <f t="shared" si="1"/>
        <v/>
      </c>
      <c r="C16" s="78" t="str">
        <f t="shared" si="2"/>
        <v/>
      </c>
      <c r="D16" s="78" t="str">
        <f t="shared" si="3"/>
        <v/>
      </c>
      <c r="E16" s="186"/>
      <c r="F16" s="180"/>
      <c r="G16" s="180"/>
      <c r="H16" s="180"/>
      <c r="I16" s="178"/>
      <c r="J16" s="178"/>
      <c r="K16" s="178"/>
      <c r="L16" s="188"/>
    </row>
    <row r="17" spans="1:12" ht="63" customHeight="1" x14ac:dyDescent="0.25">
      <c r="A17" s="76" t="str">
        <f t="shared" si="0"/>
        <v/>
      </c>
      <c r="B17" s="77" t="str">
        <f t="shared" si="1"/>
        <v/>
      </c>
      <c r="C17" s="78" t="str">
        <f t="shared" si="2"/>
        <v/>
      </c>
      <c r="D17" s="78" t="str">
        <f t="shared" si="3"/>
        <v/>
      </c>
      <c r="E17" s="186"/>
      <c r="F17" s="180"/>
      <c r="G17" s="180"/>
      <c r="H17" s="180"/>
      <c r="I17" s="178"/>
      <c r="J17" s="178"/>
      <c r="K17" s="178"/>
      <c r="L17" s="188"/>
    </row>
    <row r="18" spans="1:12" ht="63" customHeight="1" x14ac:dyDescent="0.25">
      <c r="A18" s="76" t="str">
        <f t="shared" si="0"/>
        <v/>
      </c>
      <c r="B18" s="77" t="str">
        <f t="shared" si="1"/>
        <v/>
      </c>
      <c r="C18" s="78" t="str">
        <f t="shared" si="2"/>
        <v/>
      </c>
      <c r="D18" s="78" t="str">
        <f t="shared" si="3"/>
        <v/>
      </c>
      <c r="E18" s="186"/>
      <c r="F18" s="180"/>
      <c r="G18" s="180"/>
      <c r="H18" s="180"/>
      <c r="I18" s="178"/>
      <c r="J18" s="178"/>
      <c r="K18" s="178"/>
      <c r="L18" s="188"/>
    </row>
    <row r="19" spans="1:12" ht="63" customHeight="1" x14ac:dyDescent="0.25">
      <c r="A19" s="76" t="str">
        <f t="shared" si="0"/>
        <v/>
      </c>
      <c r="B19" s="77" t="str">
        <f t="shared" si="1"/>
        <v/>
      </c>
      <c r="C19" s="78" t="str">
        <f t="shared" si="2"/>
        <v/>
      </c>
      <c r="D19" s="78" t="str">
        <f t="shared" si="3"/>
        <v/>
      </c>
      <c r="E19" s="186"/>
      <c r="F19" s="180"/>
      <c r="G19" s="180"/>
      <c r="H19" s="180"/>
      <c r="I19" s="178"/>
      <c r="J19" s="178"/>
      <c r="K19" s="178"/>
      <c r="L19" s="188"/>
    </row>
    <row r="20" spans="1:12" ht="63" customHeight="1" x14ac:dyDescent="0.25">
      <c r="A20" s="76" t="str">
        <f t="shared" si="0"/>
        <v/>
      </c>
      <c r="B20" s="77" t="str">
        <f t="shared" si="1"/>
        <v/>
      </c>
      <c r="C20" s="78" t="str">
        <f t="shared" si="2"/>
        <v/>
      </c>
      <c r="D20" s="78" t="str">
        <f t="shared" si="3"/>
        <v/>
      </c>
      <c r="E20" s="186"/>
      <c r="F20" s="180"/>
      <c r="G20" s="180"/>
      <c r="H20" s="180"/>
      <c r="I20" s="178"/>
      <c r="J20" s="178"/>
      <c r="K20" s="178"/>
      <c r="L20" s="188"/>
    </row>
    <row r="21" spans="1:12" ht="63" customHeight="1" x14ac:dyDescent="0.25">
      <c r="A21" s="76" t="str">
        <f t="shared" si="0"/>
        <v/>
      </c>
      <c r="B21" s="77" t="str">
        <f t="shared" si="1"/>
        <v/>
      </c>
      <c r="C21" s="78" t="str">
        <f t="shared" si="2"/>
        <v/>
      </c>
      <c r="D21" s="78" t="str">
        <f t="shared" si="3"/>
        <v/>
      </c>
      <c r="E21" s="186"/>
      <c r="F21" s="181"/>
      <c r="G21" s="181"/>
      <c r="H21" s="180"/>
      <c r="I21" s="178"/>
      <c r="J21" s="179"/>
      <c r="K21" s="179"/>
      <c r="L21" s="188"/>
    </row>
    <row r="22" spans="1:12" ht="63" customHeight="1" x14ac:dyDescent="0.25">
      <c r="A22" s="76" t="str">
        <f t="shared" si="0"/>
        <v/>
      </c>
      <c r="B22" s="77" t="str">
        <f t="shared" si="1"/>
        <v/>
      </c>
      <c r="C22" s="78" t="str">
        <f t="shared" si="2"/>
        <v/>
      </c>
      <c r="D22" s="78" t="str">
        <f t="shared" si="3"/>
        <v/>
      </c>
      <c r="E22" s="186"/>
      <c r="F22" s="181"/>
      <c r="G22" s="181"/>
      <c r="H22" s="180"/>
      <c r="I22" s="178"/>
      <c r="J22" s="178"/>
      <c r="K22" s="178"/>
      <c r="L22" s="188"/>
    </row>
    <row r="23" spans="1:12" ht="63" customHeight="1" x14ac:dyDescent="0.25">
      <c r="A23" s="76" t="str">
        <f t="shared" si="0"/>
        <v/>
      </c>
      <c r="B23" s="77" t="str">
        <f t="shared" si="1"/>
        <v/>
      </c>
      <c r="C23" s="78" t="str">
        <f t="shared" si="2"/>
        <v/>
      </c>
      <c r="D23" s="78" t="str">
        <f t="shared" si="3"/>
        <v/>
      </c>
      <c r="E23" s="186"/>
      <c r="F23" s="181"/>
      <c r="G23" s="181"/>
      <c r="H23" s="180"/>
      <c r="I23" s="178"/>
      <c r="J23" s="178"/>
      <c r="K23" s="178"/>
      <c r="L23" s="188"/>
    </row>
    <row r="24" spans="1:12" ht="63" customHeight="1" x14ac:dyDescent="0.25">
      <c r="A24" s="76" t="str">
        <f t="shared" si="0"/>
        <v/>
      </c>
      <c r="B24" s="77" t="str">
        <f t="shared" si="1"/>
        <v/>
      </c>
      <c r="C24" s="78" t="str">
        <f t="shared" si="2"/>
        <v/>
      </c>
      <c r="D24" s="78" t="str">
        <f t="shared" si="3"/>
        <v/>
      </c>
      <c r="E24" s="186"/>
      <c r="F24" s="190"/>
      <c r="G24" s="181"/>
      <c r="H24" s="180"/>
      <c r="I24" s="178"/>
      <c r="J24" s="178"/>
      <c r="K24" s="178"/>
      <c r="L24" s="188"/>
    </row>
    <row r="25" spans="1:12" ht="63" customHeight="1" x14ac:dyDescent="0.25">
      <c r="A25" s="76" t="str">
        <f t="shared" si="0"/>
        <v/>
      </c>
      <c r="B25" s="77" t="str">
        <f t="shared" si="1"/>
        <v/>
      </c>
      <c r="C25" s="78" t="str">
        <f t="shared" si="2"/>
        <v/>
      </c>
      <c r="D25" s="78" t="str">
        <f t="shared" si="3"/>
        <v/>
      </c>
      <c r="E25" s="186"/>
      <c r="F25" s="181"/>
      <c r="G25" s="181"/>
      <c r="H25" s="180"/>
      <c r="I25" s="178"/>
      <c r="J25" s="178"/>
      <c r="K25" s="178"/>
      <c r="L25" s="188"/>
    </row>
    <row r="26" spans="1:12" ht="63" customHeight="1" x14ac:dyDescent="0.25">
      <c r="A26" s="76" t="str">
        <f t="shared" si="0"/>
        <v/>
      </c>
      <c r="B26" s="77" t="str">
        <f t="shared" si="1"/>
        <v/>
      </c>
      <c r="C26" s="78" t="str">
        <f t="shared" si="2"/>
        <v/>
      </c>
      <c r="D26" s="78" t="str">
        <f t="shared" si="3"/>
        <v/>
      </c>
      <c r="E26" s="186"/>
      <c r="F26" s="181"/>
      <c r="G26" s="181"/>
      <c r="H26" s="180"/>
      <c r="I26" s="178"/>
      <c r="J26" s="178"/>
      <c r="K26" s="178"/>
      <c r="L26" s="188"/>
    </row>
    <row r="27" spans="1:12" ht="63" customHeight="1" x14ac:dyDescent="0.25">
      <c r="A27" s="76" t="str">
        <f t="shared" si="0"/>
        <v/>
      </c>
      <c r="B27" s="77" t="str">
        <f t="shared" si="1"/>
        <v/>
      </c>
      <c r="C27" s="78" t="str">
        <f t="shared" si="2"/>
        <v/>
      </c>
      <c r="D27" s="78" t="str">
        <f t="shared" si="3"/>
        <v/>
      </c>
      <c r="E27" s="186"/>
      <c r="F27" s="181"/>
      <c r="G27" s="181"/>
      <c r="H27" s="180"/>
      <c r="I27" s="178"/>
      <c r="J27" s="178"/>
      <c r="K27" s="178"/>
      <c r="L27" s="188"/>
    </row>
    <row r="28" spans="1:12" ht="63" customHeight="1" x14ac:dyDescent="0.25">
      <c r="A28" s="76" t="str">
        <f t="shared" si="0"/>
        <v/>
      </c>
      <c r="B28" s="77" t="str">
        <f t="shared" si="1"/>
        <v/>
      </c>
      <c r="C28" s="78" t="str">
        <f t="shared" si="2"/>
        <v/>
      </c>
      <c r="D28" s="78" t="str">
        <f t="shared" si="3"/>
        <v/>
      </c>
      <c r="E28" s="186"/>
      <c r="F28" s="181"/>
      <c r="G28" s="181"/>
      <c r="H28" s="180"/>
      <c r="I28" s="178"/>
      <c r="J28" s="178"/>
      <c r="K28" s="178"/>
      <c r="L28" s="188"/>
    </row>
    <row r="29" spans="1:12" ht="63" customHeight="1" x14ac:dyDescent="0.25">
      <c r="A29" s="76" t="str">
        <f t="shared" si="0"/>
        <v/>
      </c>
      <c r="B29" s="77" t="str">
        <f t="shared" si="1"/>
        <v/>
      </c>
      <c r="C29" s="78" t="str">
        <f t="shared" si="2"/>
        <v/>
      </c>
      <c r="D29" s="78" t="str">
        <f t="shared" si="3"/>
        <v/>
      </c>
      <c r="E29" s="186"/>
      <c r="F29" s="181"/>
      <c r="G29" s="181"/>
      <c r="H29" s="180"/>
      <c r="I29" s="178"/>
      <c r="J29" s="178"/>
      <c r="K29" s="178"/>
      <c r="L29" s="188"/>
    </row>
    <row r="30" spans="1:12" ht="63" customHeight="1" x14ac:dyDescent="0.25">
      <c r="A30" s="76" t="str">
        <f t="shared" si="0"/>
        <v/>
      </c>
      <c r="B30" s="77" t="str">
        <f t="shared" si="1"/>
        <v/>
      </c>
      <c r="C30" s="78" t="str">
        <f t="shared" si="2"/>
        <v/>
      </c>
      <c r="D30" s="78" t="str">
        <f t="shared" si="3"/>
        <v/>
      </c>
      <c r="E30" s="186"/>
      <c r="F30" s="181"/>
      <c r="G30" s="181"/>
      <c r="H30" s="180"/>
      <c r="I30" s="178"/>
      <c r="J30" s="178"/>
      <c r="K30" s="178"/>
      <c r="L30" s="188"/>
    </row>
    <row r="31" spans="1:12" ht="63" customHeight="1" x14ac:dyDescent="0.25">
      <c r="A31" s="76" t="str">
        <f t="shared" si="0"/>
        <v/>
      </c>
      <c r="B31" s="77" t="str">
        <f t="shared" si="1"/>
        <v/>
      </c>
      <c r="C31" s="78" t="str">
        <f t="shared" si="2"/>
        <v/>
      </c>
      <c r="D31" s="78" t="str">
        <f t="shared" si="3"/>
        <v/>
      </c>
      <c r="E31" s="186"/>
      <c r="F31" s="181"/>
      <c r="G31" s="181"/>
      <c r="H31" s="180"/>
      <c r="I31" s="178"/>
      <c r="J31" s="178"/>
      <c r="K31" s="178"/>
      <c r="L31" s="188"/>
    </row>
    <row r="32" spans="1:12" ht="63" customHeight="1" x14ac:dyDescent="0.25">
      <c r="A32" s="76" t="str">
        <f t="shared" si="0"/>
        <v/>
      </c>
      <c r="B32" s="77" t="str">
        <f t="shared" si="1"/>
        <v/>
      </c>
      <c r="C32" s="78" t="str">
        <f t="shared" si="2"/>
        <v/>
      </c>
      <c r="D32" s="78" t="str">
        <f t="shared" si="3"/>
        <v/>
      </c>
      <c r="E32" s="186"/>
      <c r="F32" s="181"/>
      <c r="G32" s="181"/>
      <c r="H32" s="180"/>
      <c r="I32" s="178"/>
      <c r="J32" s="178"/>
      <c r="K32" s="178"/>
      <c r="L32" s="188"/>
    </row>
    <row r="33" spans="1:12" ht="63" customHeight="1" x14ac:dyDescent="0.25">
      <c r="A33" s="76" t="str">
        <f t="shared" si="0"/>
        <v/>
      </c>
      <c r="B33" s="77" t="str">
        <f t="shared" si="1"/>
        <v/>
      </c>
      <c r="C33" s="78" t="str">
        <f t="shared" si="2"/>
        <v/>
      </c>
      <c r="D33" s="78" t="str">
        <f t="shared" si="3"/>
        <v/>
      </c>
      <c r="E33" s="186"/>
      <c r="F33" s="181"/>
      <c r="G33" s="181"/>
      <c r="H33" s="180"/>
      <c r="I33" s="178"/>
      <c r="J33" s="178"/>
      <c r="K33" s="178"/>
      <c r="L33" s="188"/>
    </row>
    <row r="34" spans="1:12" ht="63" customHeight="1" x14ac:dyDescent="0.25">
      <c r="A34" s="76" t="str">
        <f t="shared" si="0"/>
        <v/>
      </c>
      <c r="B34" s="77" t="str">
        <f t="shared" si="1"/>
        <v/>
      </c>
      <c r="C34" s="78" t="str">
        <f t="shared" si="2"/>
        <v/>
      </c>
      <c r="D34" s="78" t="str">
        <f t="shared" si="3"/>
        <v/>
      </c>
      <c r="E34" s="186"/>
      <c r="F34" s="181"/>
      <c r="G34" s="181"/>
      <c r="H34" s="180"/>
      <c r="I34" s="178"/>
      <c r="J34" s="178"/>
      <c r="K34" s="178"/>
      <c r="L34" s="188"/>
    </row>
    <row r="35" spans="1:12" ht="63" customHeight="1" x14ac:dyDescent="0.25">
      <c r="A35" s="76" t="str">
        <f t="shared" si="0"/>
        <v/>
      </c>
      <c r="B35" s="77" t="str">
        <f t="shared" si="1"/>
        <v/>
      </c>
      <c r="C35" s="78" t="str">
        <f t="shared" si="2"/>
        <v/>
      </c>
      <c r="D35" s="78" t="str">
        <f t="shared" si="3"/>
        <v/>
      </c>
      <c r="E35" s="186"/>
      <c r="F35" s="181"/>
      <c r="G35" s="181"/>
      <c r="H35" s="180"/>
      <c r="I35" s="178"/>
      <c r="J35" s="178"/>
      <c r="K35" s="178"/>
      <c r="L35" s="188"/>
    </row>
    <row r="36" spans="1:12" ht="63" customHeight="1" x14ac:dyDescent="0.25">
      <c r="A36" s="76" t="str">
        <f t="shared" si="0"/>
        <v/>
      </c>
      <c r="B36" s="77" t="str">
        <f t="shared" si="1"/>
        <v/>
      </c>
      <c r="C36" s="78" t="str">
        <f t="shared" si="2"/>
        <v/>
      </c>
      <c r="D36" s="78" t="str">
        <f t="shared" si="3"/>
        <v/>
      </c>
      <c r="E36" s="186"/>
      <c r="F36" s="181"/>
      <c r="G36" s="181"/>
      <c r="H36" s="180"/>
      <c r="I36" s="178"/>
      <c r="J36" s="178"/>
      <c r="K36" s="178"/>
      <c r="L36" s="188"/>
    </row>
    <row r="37" spans="1:12" ht="63" customHeight="1" x14ac:dyDescent="0.25">
      <c r="A37" s="76" t="str">
        <f t="shared" si="0"/>
        <v/>
      </c>
      <c r="B37" s="77" t="str">
        <f t="shared" si="1"/>
        <v/>
      </c>
      <c r="C37" s="78" t="str">
        <f t="shared" si="2"/>
        <v/>
      </c>
      <c r="D37" s="78" t="str">
        <f t="shared" si="3"/>
        <v/>
      </c>
      <c r="E37" s="186"/>
      <c r="F37" s="181"/>
      <c r="G37" s="181"/>
      <c r="H37" s="180"/>
      <c r="I37" s="178"/>
      <c r="J37" s="178"/>
      <c r="K37" s="178"/>
      <c r="L37" s="188"/>
    </row>
    <row r="38" spans="1:12" ht="63" customHeight="1" x14ac:dyDescent="0.25">
      <c r="A38" s="76" t="str">
        <f t="shared" si="0"/>
        <v/>
      </c>
      <c r="B38" s="77" t="str">
        <f t="shared" si="1"/>
        <v/>
      </c>
      <c r="C38" s="78" t="str">
        <f t="shared" si="2"/>
        <v/>
      </c>
      <c r="D38" s="78" t="str">
        <f t="shared" si="3"/>
        <v/>
      </c>
      <c r="E38" s="186"/>
      <c r="F38" s="181"/>
      <c r="G38" s="181"/>
      <c r="H38" s="180"/>
      <c r="I38" s="178"/>
      <c r="J38" s="178"/>
      <c r="K38" s="178"/>
      <c r="L38" s="188"/>
    </row>
    <row r="39" spans="1:12" ht="63" customHeight="1" x14ac:dyDescent="0.25">
      <c r="A39" s="76" t="str">
        <f t="shared" si="0"/>
        <v/>
      </c>
      <c r="B39" s="77" t="str">
        <f t="shared" si="1"/>
        <v/>
      </c>
      <c r="C39" s="78" t="str">
        <f t="shared" si="2"/>
        <v/>
      </c>
      <c r="D39" s="78" t="str">
        <f t="shared" si="3"/>
        <v/>
      </c>
      <c r="E39" s="186"/>
      <c r="F39" s="181"/>
      <c r="G39" s="181"/>
      <c r="H39" s="180"/>
      <c r="I39" s="178"/>
      <c r="J39" s="178"/>
      <c r="K39" s="178"/>
      <c r="L39" s="188"/>
    </row>
    <row r="40" spans="1:12" ht="63" customHeight="1" x14ac:dyDescent="0.25">
      <c r="A40" s="76" t="str">
        <f t="shared" si="0"/>
        <v/>
      </c>
      <c r="B40" s="77" t="str">
        <f t="shared" si="1"/>
        <v/>
      </c>
      <c r="C40" s="78" t="str">
        <f t="shared" si="2"/>
        <v/>
      </c>
      <c r="D40" s="78" t="str">
        <f t="shared" si="3"/>
        <v/>
      </c>
      <c r="E40" s="186"/>
      <c r="F40" s="181"/>
      <c r="G40" s="181"/>
      <c r="H40" s="180"/>
      <c r="I40" s="178"/>
      <c r="J40" s="178"/>
      <c r="K40" s="178"/>
      <c r="L40" s="188"/>
    </row>
    <row r="41" spans="1:12" ht="63" customHeight="1" x14ac:dyDescent="0.25">
      <c r="A41" s="76" t="str">
        <f t="shared" si="0"/>
        <v/>
      </c>
      <c r="B41" s="77" t="str">
        <f t="shared" si="1"/>
        <v/>
      </c>
      <c r="C41" s="78" t="str">
        <f t="shared" si="2"/>
        <v/>
      </c>
      <c r="D41" s="78" t="str">
        <f t="shared" si="3"/>
        <v/>
      </c>
      <c r="E41" s="186"/>
      <c r="F41" s="181"/>
      <c r="G41" s="181"/>
      <c r="H41" s="180"/>
      <c r="I41" s="178"/>
      <c r="J41" s="178"/>
      <c r="K41" s="178"/>
      <c r="L41" s="188"/>
    </row>
    <row r="42" spans="1:12" ht="63" customHeight="1" x14ac:dyDescent="0.25">
      <c r="A42" s="76" t="str">
        <f t="shared" si="0"/>
        <v/>
      </c>
      <c r="B42" s="77" t="str">
        <f t="shared" si="1"/>
        <v/>
      </c>
      <c r="C42" s="78" t="str">
        <f t="shared" si="2"/>
        <v/>
      </c>
      <c r="D42" s="78" t="str">
        <f t="shared" si="3"/>
        <v/>
      </c>
      <c r="E42" s="186"/>
      <c r="F42" s="181"/>
      <c r="G42" s="181"/>
      <c r="H42" s="180"/>
      <c r="I42" s="178"/>
      <c r="J42" s="178"/>
      <c r="K42" s="178"/>
      <c r="L42" s="188"/>
    </row>
    <row r="43" spans="1:12" ht="63" customHeight="1" x14ac:dyDescent="0.25">
      <c r="A43" s="76" t="str">
        <f t="shared" si="0"/>
        <v/>
      </c>
      <c r="B43" s="77" t="str">
        <f t="shared" si="1"/>
        <v/>
      </c>
      <c r="C43" s="78" t="str">
        <f t="shared" si="2"/>
        <v/>
      </c>
      <c r="D43" s="78" t="str">
        <f t="shared" si="3"/>
        <v/>
      </c>
      <c r="E43" s="186"/>
      <c r="F43" s="181"/>
      <c r="G43" s="181"/>
      <c r="H43" s="180"/>
      <c r="I43" s="178"/>
      <c r="J43" s="178"/>
      <c r="K43" s="178"/>
      <c r="L43" s="188"/>
    </row>
    <row r="44" spans="1:12" ht="63" customHeight="1" x14ac:dyDescent="0.25">
      <c r="A44" s="76" t="str">
        <f t="shared" si="0"/>
        <v/>
      </c>
      <c r="B44" s="77" t="str">
        <f t="shared" si="1"/>
        <v/>
      </c>
      <c r="C44" s="78" t="str">
        <f t="shared" si="2"/>
        <v/>
      </c>
      <c r="D44" s="78" t="str">
        <f t="shared" si="3"/>
        <v/>
      </c>
      <c r="E44" s="186"/>
      <c r="F44" s="181"/>
      <c r="G44" s="181"/>
      <c r="H44" s="180"/>
      <c r="I44" s="178"/>
      <c r="J44" s="178"/>
      <c r="K44" s="178"/>
      <c r="L44" s="188"/>
    </row>
    <row r="45" spans="1:12" ht="63" customHeight="1" x14ac:dyDescent="0.25">
      <c r="A45" s="76" t="str">
        <f t="shared" si="0"/>
        <v/>
      </c>
      <c r="B45" s="77" t="str">
        <f t="shared" si="1"/>
        <v/>
      </c>
      <c r="C45" s="78" t="str">
        <f t="shared" si="2"/>
        <v/>
      </c>
      <c r="D45" s="78" t="str">
        <f t="shared" si="3"/>
        <v/>
      </c>
      <c r="E45" s="186"/>
      <c r="F45" s="181"/>
      <c r="G45" s="181"/>
      <c r="H45" s="180"/>
      <c r="I45" s="178"/>
      <c r="J45" s="178"/>
      <c r="K45" s="178"/>
      <c r="L45" s="188"/>
    </row>
    <row r="46" spans="1:12" ht="63" customHeight="1" x14ac:dyDescent="0.25">
      <c r="A46" s="76" t="str">
        <f t="shared" si="0"/>
        <v/>
      </c>
      <c r="B46" s="77" t="str">
        <f t="shared" si="1"/>
        <v/>
      </c>
      <c r="C46" s="78" t="str">
        <f t="shared" si="2"/>
        <v/>
      </c>
      <c r="D46" s="78" t="str">
        <f t="shared" si="3"/>
        <v/>
      </c>
      <c r="E46" s="186"/>
      <c r="F46" s="181"/>
      <c r="G46" s="181"/>
      <c r="H46" s="180"/>
      <c r="I46" s="178"/>
      <c r="J46" s="178"/>
      <c r="K46" s="178"/>
      <c r="L46" s="188"/>
    </row>
    <row r="47" spans="1:12" ht="63" customHeight="1" x14ac:dyDescent="0.25">
      <c r="A47" s="76" t="str">
        <f t="shared" si="0"/>
        <v/>
      </c>
      <c r="B47" s="77" t="str">
        <f t="shared" si="1"/>
        <v/>
      </c>
      <c r="C47" s="78" t="str">
        <f t="shared" si="2"/>
        <v/>
      </c>
      <c r="D47" s="78" t="str">
        <f t="shared" si="3"/>
        <v/>
      </c>
      <c r="E47" s="186"/>
      <c r="F47" s="181"/>
      <c r="G47" s="181"/>
      <c r="H47" s="180"/>
      <c r="I47" s="178"/>
      <c r="J47" s="178"/>
      <c r="K47" s="178"/>
      <c r="L47" s="188"/>
    </row>
    <row r="48" spans="1:12" ht="63" customHeight="1" x14ac:dyDescent="0.25">
      <c r="A48" s="76" t="str">
        <f t="shared" si="0"/>
        <v/>
      </c>
      <c r="B48" s="77" t="str">
        <f t="shared" si="1"/>
        <v/>
      </c>
      <c r="C48" s="78" t="str">
        <f t="shared" si="2"/>
        <v/>
      </c>
      <c r="D48" s="78" t="str">
        <f t="shared" si="3"/>
        <v/>
      </c>
      <c r="E48" s="186"/>
      <c r="F48" s="181"/>
      <c r="G48" s="181"/>
      <c r="H48" s="180"/>
      <c r="I48" s="178"/>
      <c r="J48" s="178"/>
      <c r="K48" s="178"/>
      <c r="L48" s="188"/>
    </row>
    <row r="49" spans="1:12" ht="63" customHeight="1" x14ac:dyDescent="0.25">
      <c r="A49" s="76" t="str">
        <f t="shared" si="0"/>
        <v/>
      </c>
      <c r="B49" s="77" t="str">
        <f t="shared" si="1"/>
        <v/>
      </c>
      <c r="C49" s="78" t="str">
        <f t="shared" si="2"/>
        <v/>
      </c>
      <c r="D49" s="78" t="str">
        <f t="shared" si="3"/>
        <v/>
      </c>
      <c r="E49" s="186"/>
      <c r="F49" s="181"/>
      <c r="G49" s="181"/>
      <c r="H49" s="180"/>
      <c r="I49" s="178"/>
      <c r="J49" s="178"/>
      <c r="K49" s="178"/>
      <c r="L49" s="188"/>
    </row>
    <row r="50" spans="1:12" ht="63" customHeight="1" x14ac:dyDescent="0.25">
      <c r="A50" s="76" t="str">
        <f t="shared" si="0"/>
        <v/>
      </c>
      <c r="B50" s="77" t="str">
        <f t="shared" si="1"/>
        <v/>
      </c>
      <c r="C50" s="78" t="str">
        <f t="shared" si="2"/>
        <v/>
      </c>
      <c r="D50" s="78" t="str">
        <f t="shared" si="3"/>
        <v/>
      </c>
      <c r="E50" s="186"/>
      <c r="F50" s="181"/>
      <c r="G50" s="181"/>
      <c r="H50" s="180"/>
      <c r="I50" s="178"/>
      <c r="J50" s="178"/>
      <c r="K50" s="178"/>
      <c r="L50" s="188"/>
    </row>
  </sheetData>
  <sheetProtection password="CC74" sheet="1" objects="1" scenarios="1" insertHyperlinks="0"/>
  <mergeCells count="4">
    <mergeCell ref="F1:F3"/>
    <mergeCell ref="G2:L3"/>
    <mergeCell ref="A3:D3"/>
    <mergeCell ref="G1:L1"/>
  </mergeCells>
  <conditionalFormatting sqref="F19:G19">
    <cfRule type="cellIs" dxfId="38" priority="3" operator="equal">
      <formula>0</formula>
    </cfRule>
  </conditionalFormatting>
  <conditionalFormatting sqref="E3">
    <cfRule type="expression" dxfId="37" priority="2">
      <formula>$A$3="?"</formula>
    </cfRule>
  </conditionalFormatting>
  <dataValidations count="2">
    <dataValidation type="list" allowBlank="1" showInputMessage="1" showErrorMessage="1" sqref="E5:E50" xr:uid="{00000000-0002-0000-3900-000000000000}">
      <formula1>ctreizecid</formula1>
    </dataValidation>
    <dataValidation type="list" allowBlank="1" showInputMessage="1" showErrorMessage="1" sqref="I5:I50" xr:uid="{00000000-0002-0000-3900-000001000000}">
      <formula1>cdoioptf</formula1>
    </dataValidation>
  </dataValidations>
  <pageMargins left="0.7" right="0.7" top="0.75" bottom="0.75" header="0.3" footer="0.3"/>
  <pageSetup paperSize="9" orientation="portrait" horizontalDpi="4294967293" verticalDpi="4294967293"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99FF99"/>
  </sheetPr>
  <dimension ref="A1:M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19.5703125" customWidth="1"/>
    <col min="4" max="4" width="13.85546875" customWidth="1"/>
    <col min="5" max="5" width="15.42578125" customWidth="1"/>
    <col min="6" max="6" width="35.28515625" customWidth="1"/>
    <col min="7" max="7" width="69.85546875" customWidth="1"/>
    <col min="8" max="8" width="30.28515625" customWidth="1"/>
    <col min="9" max="9" width="24" customWidth="1"/>
    <col min="10" max="11" width="37.85546875" customWidth="1"/>
    <col min="12" max="12" width="32.7109375" customWidth="1"/>
    <col min="13" max="13" width="48.85546875" style="40" customWidth="1"/>
  </cols>
  <sheetData>
    <row r="1" spans="1:13" ht="31.5" customHeight="1" x14ac:dyDescent="0.25">
      <c r="A1" s="102" t="str">
        <f>FisaAutoevaluare!A1</f>
        <v>Universitatea SPIRU HARET - 
Anul universitar 2021-2022</v>
      </c>
      <c r="B1" s="102"/>
      <c r="C1" s="102"/>
      <c r="D1" s="102"/>
      <c r="E1" s="102"/>
      <c r="F1" s="669" t="str">
        <f>HYPERLINK("#FisaAutoevaluare!D224","Inapoi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c r="J1" s="683"/>
      <c r="K1" s="683"/>
      <c r="L1" s="683"/>
      <c r="M1" s="683"/>
    </row>
    <row r="2" spans="1:13" ht="15.75" customHeight="1" x14ac:dyDescent="0.25">
      <c r="A2" s="102">
        <f>FisaAutoevaluare!D2</f>
        <v>0</v>
      </c>
      <c r="B2" s="102"/>
      <c r="C2" s="102"/>
      <c r="D2" s="102"/>
      <c r="E2" s="102"/>
      <c r="F2" s="670"/>
      <c r="G2" s="681" t="str">
        <f>FisaAutoevaluare!D224</f>
        <v>Organizarea și îndrumarea de sesiuni științifice studențești/ simpozioane/ conferințe/ mese rotunde/ cercuri ştiinţifice studenţeşti/ concerte studenţeşti/ spectacole studenţeşti, care au ca rezultat publicații în buletine științifice cu ISBN/ ISSN sau în volume dedicate activității organizate în cadrul facultății.</v>
      </c>
      <c r="H2" s="681"/>
      <c r="I2" s="681"/>
      <c r="J2" s="681"/>
      <c r="K2" s="681"/>
      <c r="L2" s="681"/>
      <c r="M2" s="681"/>
    </row>
    <row r="3" spans="1:13" x14ac:dyDescent="0.25">
      <c r="A3" s="676" t="str">
        <f>IF(FisaAutoevaluare!D3="","?",FisaAutoevaluare!D3)</f>
        <v>?</v>
      </c>
      <c r="B3" s="676"/>
      <c r="C3" s="676"/>
      <c r="D3" s="676"/>
      <c r="E3" s="103"/>
      <c r="F3" s="671"/>
      <c r="G3" s="682"/>
      <c r="H3" s="682"/>
      <c r="I3" s="682"/>
      <c r="J3" s="682"/>
      <c r="K3" s="682"/>
      <c r="L3" s="682"/>
      <c r="M3" s="682"/>
    </row>
    <row r="4" spans="1:13" s="43" customFormat="1" ht="30" x14ac:dyDescent="0.25">
      <c r="A4" s="74" t="s">
        <v>1962</v>
      </c>
      <c r="B4" s="75" t="s">
        <v>1963</v>
      </c>
      <c r="C4" s="75" t="s">
        <v>2277</v>
      </c>
      <c r="D4" s="198" t="s">
        <v>2317</v>
      </c>
      <c r="E4" s="198" t="s">
        <v>2105</v>
      </c>
      <c r="F4" s="198" t="s">
        <v>2321</v>
      </c>
      <c r="G4" s="198" t="s">
        <v>2322</v>
      </c>
      <c r="H4" s="198" t="s">
        <v>2323</v>
      </c>
      <c r="I4" s="198" t="s">
        <v>2326</v>
      </c>
      <c r="J4" s="198" t="s">
        <v>2338</v>
      </c>
      <c r="K4" s="198" t="s">
        <v>2324</v>
      </c>
      <c r="L4" s="198" t="s">
        <v>2325</v>
      </c>
      <c r="M4" s="198" t="s">
        <v>2587</v>
      </c>
    </row>
    <row r="5" spans="1:13" ht="63" customHeight="1" x14ac:dyDescent="0.25">
      <c r="A5" s="76" t="str">
        <f>IF(G5="","",ROW()-4)</f>
        <v/>
      </c>
      <c r="B5" s="77" t="str">
        <f>IF(G5="","","C31")</f>
        <v/>
      </c>
      <c r="C5" s="78" t="str">
        <f>IF(AND(D5&lt;&gt;"",E5&lt;&gt;""),PROPER(A$3),"")</f>
        <v/>
      </c>
      <c r="D5" s="186"/>
      <c r="E5" s="186"/>
      <c r="F5" s="180"/>
      <c r="G5" s="178"/>
      <c r="H5" s="180"/>
      <c r="I5" s="178"/>
      <c r="J5" s="178"/>
      <c r="K5" s="179"/>
      <c r="L5" s="179"/>
      <c r="M5" s="188"/>
    </row>
    <row r="6" spans="1:13" ht="63" customHeight="1" x14ac:dyDescent="0.25">
      <c r="A6" s="76" t="str">
        <f t="shared" ref="A6:A50" si="0">IF(G6="","",ROW()-4)</f>
        <v/>
      </c>
      <c r="B6" s="77" t="str">
        <f t="shared" ref="B6:B50" si="1">IF(G6="","","C31")</f>
        <v/>
      </c>
      <c r="C6" s="78" t="str">
        <f t="shared" ref="C6:C50" si="2">IF(AND(D6&lt;&gt;"",E6&lt;&gt;""),PROPER(A$3),"")</f>
        <v/>
      </c>
      <c r="D6" s="186"/>
      <c r="E6" s="186"/>
      <c r="F6" s="178"/>
      <c r="G6" s="178"/>
      <c r="H6" s="180"/>
      <c r="I6" s="178"/>
      <c r="J6" s="178"/>
      <c r="K6" s="178"/>
      <c r="L6" s="178"/>
      <c r="M6" s="188"/>
    </row>
    <row r="7" spans="1:13" ht="63" customHeight="1" x14ac:dyDescent="0.25">
      <c r="A7" s="76" t="str">
        <f t="shared" si="0"/>
        <v/>
      </c>
      <c r="B7" s="77" t="str">
        <f t="shared" si="1"/>
        <v/>
      </c>
      <c r="C7" s="78" t="str">
        <f t="shared" si="2"/>
        <v/>
      </c>
      <c r="D7" s="186"/>
      <c r="E7" s="186"/>
      <c r="F7" s="180"/>
      <c r="G7" s="180"/>
      <c r="H7" s="180"/>
      <c r="I7" s="178"/>
      <c r="J7" s="178"/>
      <c r="K7" s="178"/>
      <c r="L7" s="178"/>
      <c r="M7" s="188"/>
    </row>
    <row r="8" spans="1:13" ht="63" customHeight="1" x14ac:dyDescent="0.25">
      <c r="A8" s="76" t="str">
        <f t="shared" si="0"/>
        <v/>
      </c>
      <c r="B8" s="77" t="str">
        <f t="shared" si="1"/>
        <v/>
      </c>
      <c r="C8" s="78" t="str">
        <f t="shared" si="2"/>
        <v/>
      </c>
      <c r="D8" s="186"/>
      <c r="E8" s="186"/>
      <c r="F8" s="180"/>
      <c r="G8" s="180"/>
      <c r="H8" s="180"/>
      <c r="I8" s="178"/>
      <c r="J8" s="178"/>
      <c r="K8" s="178"/>
      <c r="L8" s="178"/>
      <c r="M8" s="188"/>
    </row>
    <row r="9" spans="1:13" ht="63" customHeight="1" x14ac:dyDescent="0.25">
      <c r="A9" s="76" t="str">
        <f t="shared" si="0"/>
        <v/>
      </c>
      <c r="B9" s="77" t="str">
        <f t="shared" si="1"/>
        <v/>
      </c>
      <c r="C9" s="78" t="str">
        <f t="shared" si="2"/>
        <v/>
      </c>
      <c r="D9" s="186"/>
      <c r="E9" s="186"/>
      <c r="F9" s="180"/>
      <c r="G9" s="180"/>
      <c r="H9" s="180"/>
      <c r="I9" s="178"/>
      <c r="J9" s="178"/>
      <c r="K9" s="178"/>
      <c r="L9" s="178"/>
      <c r="M9" s="188"/>
    </row>
    <row r="10" spans="1:13" ht="63" customHeight="1" x14ac:dyDescent="0.25">
      <c r="A10" s="76" t="str">
        <f t="shared" si="0"/>
        <v/>
      </c>
      <c r="B10" s="77" t="str">
        <f t="shared" si="1"/>
        <v/>
      </c>
      <c r="C10" s="78" t="str">
        <f t="shared" si="2"/>
        <v/>
      </c>
      <c r="D10" s="186"/>
      <c r="E10" s="186"/>
      <c r="F10" s="180"/>
      <c r="G10" s="180"/>
      <c r="H10" s="180"/>
      <c r="I10" s="178"/>
      <c r="J10" s="178"/>
      <c r="K10" s="178"/>
      <c r="L10" s="178"/>
      <c r="M10" s="188"/>
    </row>
    <row r="11" spans="1:13" ht="63" customHeight="1" x14ac:dyDescent="0.25">
      <c r="A11" s="76" t="str">
        <f t="shared" si="0"/>
        <v/>
      </c>
      <c r="B11" s="77" t="str">
        <f t="shared" si="1"/>
        <v/>
      </c>
      <c r="C11" s="78" t="str">
        <f t="shared" si="2"/>
        <v/>
      </c>
      <c r="D11" s="186"/>
      <c r="E11" s="186"/>
      <c r="F11" s="180"/>
      <c r="G11" s="179"/>
      <c r="H11" s="180"/>
      <c r="I11" s="178"/>
      <c r="J11" s="178"/>
      <c r="K11" s="178"/>
      <c r="L11" s="178"/>
      <c r="M11" s="188"/>
    </row>
    <row r="12" spans="1:13" ht="63" customHeight="1" x14ac:dyDescent="0.25">
      <c r="A12" s="76" t="str">
        <f t="shared" si="0"/>
        <v/>
      </c>
      <c r="B12" s="77" t="str">
        <f t="shared" si="1"/>
        <v/>
      </c>
      <c r="C12" s="78" t="str">
        <f t="shared" si="2"/>
        <v/>
      </c>
      <c r="D12" s="186"/>
      <c r="E12" s="186"/>
      <c r="F12" s="180"/>
      <c r="G12" s="180"/>
      <c r="H12" s="180"/>
      <c r="I12" s="178"/>
      <c r="J12" s="178"/>
      <c r="K12" s="178"/>
      <c r="L12" s="178"/>
      <c r="M12" s="188"/>
    </row>
    <row r="13" spans="1:13" ht="63" customHeight="1" x14ac:dyDescent="0.25">
      <c r="A13" s="76" t="str">
        <f t="shared" si="0"/>
        <v/>
      </c>
      <c r="B13" s="77" t="str">
        <f t="shared" si="1"/>
        <v/>
      </c>
      <c r="C13" s="78" t="str">
        <f t="shared" si="2"/>
        <v/>
      </c>
      <c r="D13" s="186"/>
      <c r="E13" s="186"/>
      <c r="F13" s="180"/>
      <c r="G13" s="180"/>
      <c r="H13" s="180"/>
      <c r="I13" s="178"/>
      <c r="J13" s="178"/>
      <c r="K13" s="178"/>
      <c r="L13" s="178"/>
      <c r="M13" s="188"/>
    </row>
    <row r="14" spans="1:13" ht="63" customHeight="1" x14ac:dyDescent="0.25">
      <c r="A14" s="76" t="str">
        <f t="shared" si="0"/>
        <v/>
      </c>
      <c r="B14" s="77" t="str">
        <f t="shared" si="1"/>
        <v/>
      </c>
      <c r="C14" s="78" t="str">
        <f t="shared" si="2"/>
        <v/>
      </c>
      <c r="D14" s="186"/>
      <c r="E14" s="186"/>
      <c r="F14" s="180"/>
      <c r="G14" s="180"/>
      <c r="H14" s="180"/>
      <c r="I14" s="178"/>
      <c r="J14" s="178"/>
      <c r="K14" s="178"/>
      <c r="L14" s="178"/>
      <c r="M14" s="188"/>
    </row>
    <row r="15" spans="1:13" ht="63" customHeight="1" x14ac:dyDescent="0.25">
      <c r="A15" s="76" t="str">
        <f t="shared" si="0"/>
        <v/>
      </c>
      <c r="B15" s="77" t="str">
        <f t="shared" si="1"/>
        <v/>
      </c>
      <c r="C15" s="78" t="str">
        <f t="shared" si="2"/>
        <v/>
      </c>
      <c r="D15" s="186"/>
      <c r="E15" s="186"/>
      <c r="F15" s="180"/>
      <c r="G15" s="180"/>
      <c r="H15" s="180"/>
      <c r="I15" s="178"/>
      <c r="J15" s="178"/>
      <c r="K15" s="178"/>
      <c r="L15" s="178"/>
      <c r="M15" s="188"/>
    </row>
    <row r="16" spans="1:13" ht="63" customHeight="1" x14ac:dyDescent="0.25">
      <c r="A16" s="76" t="str">
        <f t="shared" si="0"/>
        <v/>
      </c>
      <c r="B16" s="77" t="str">
        <f t="shared" si="1"/>
        <v/>
      </c>
      <c r="C16" s="78" t="str">
        <f t="shared" si="2"/>
        <v/>
      </c>
      <c r="D16" s="186"/>
      <c r="E16" s="186"/>
      <c r="F16" s="180"/>
      <c r="G16" s="180"/>
      <c r="H16" s="180"/>
      <c r="I16" s="178"/>
      <c r="J16" s="178"/>
      <c r="K16" s="178"/>
      <c r="L16" s="178"/>
      <c r="M16" s="188"/>
    </row>
    <row r="17" spans="1:13" ht="63" customHeight="1" x14ac:dyDescent="0.25">
      <c r="A17" s="76" t="str">
        <f t="shared" si="0"/>
        <v/>
      </c>
      <c r="B17" s="77" t="str">
        <f t="shared" si="1"/>
        <v/>
      </c>
      <c r="C17" s="78" t="str">
        <f t="shared" si="2"/>
        <v/>
      </c>
      <c r="D17" s="186"/>
      <c r="E17" s="186"/>
      <c r="F17" s="180"/>
      <c r="G17" s="180"/>
      <c r="H17" s="180"/>
      <c r="I17" s="178"/>
      <c r="J17" s="178"/>
      <c r="K17" s="178"/>
      <c r="L17" s="178"/>
      <c r="M17" s="188"/>
    </row>
    <row r="18" spans="1:13" ht="63" customHeight="1" x14ac:dyDescent="0.25">
      <c r="A18" s="76" t="str">
        <f t="shared" si="0"/>
        <v/>
      </c>
      <c r="B18" s="77" t="str">
        <f t="shared" si="1"/>
        <v/>
      </c>
      <c r="C18" s="78" t="str">
        <f t="shared" si="2"/>
        <v/>
      </c>
      <c r="D18" s="186"/>
      <c r="E18" s="186"/>
      <c r="F18" s="180"/>
      <c r="G18" s="180"/>
      <c r="H18" s="180"/>
      <c r="I18" s="178"/>
      <c r="J18" s="178"/>
      <c r="K18" s="178"/>
      <c r="L18" s="178"/>
      <c r="M18" s="188"/>
    </row>
    <row r="19" spans="1:13" ht="63" customHeight="1" x14ac:dyDescent="0.25">
      <c r="A19" s="76" t="str">
        <f t="shared" si="0"/>
        <v/>
      </c>
      <c r="B19" s="77" t="str">
        <f t="shared" si="1"/>
        <v/>
      </c>
      <c r="C19" s="78" t="str">
        <f t="shared" si="2"/>
        <v/>
      </c>
      <c r="D19" s="186"/>
      <c r="E19" s="186"/>
      <c r="F19" s="180"/>
      <c r="G19" s="180"/>
      <c r="H19" s="180"/>
      <c r="I19" s="178"/>
      <c r="J19" s="178"/>
      <c r="K19" s="178"/>
      <c r="L19" s="178"/>
      <c r="M19" s="188"/>
    </row>
    <row r="20" spans="1:13" ht="63" customHeight="1" x14ac:dyDescent="0.25">
      <c r="A20" s="76" t="str">
        <f t="shared" si="0"/>
        <v/>
      </c>
      <c r="B20" s="77" t="str">
        <f t="shared" si="1"/>
        <v/>
      </c>
      <c r="C20" s="78" t="str">
        <f t="shared" si="2"/>
        <v/>
      </c>
      <c r="D20" s="186"/>
      <c r="E20" s="186"/>
      <c r="F20" s="180"/>
      <c r="G20" s="180"/>
      <c r="H20" s="180"/>
      <c r="I20" s="178"/>
      <c r="J20" s="178"/>
      <c r="K20" s="178"/>
      <c r="L20" s="178"/>
      <c r="M20" s="188"/>
    </row>
    <row r="21" spans="1:13" ht="63" customHeight="1" x14ac:dyDescent="0.25">
      <c r="A21" s="76" t="str">
        <f t="shared" si="0"/>
        <v/>
      </c>
      <c r="B21" s="77" t="str">
        <f t="shared" si="1"/>
        <v/>
      </c>
      <c r="C21" s="78" t="str">
        <f t="shared" si="2"/>
        <v/>
      </c>
      <c r="D21" s="186"/>
      <c r="E21" s="186"/>
      <c r="F21" s="181"/>
      <c r="G21" s="181"/>
      <c r="H21" s="180"/>
      <c r="I21" s="178"/>
      <c r="J21" s="178"/>
      <c r="K21" s="179"/>
      <c r="L21" s="179"/>
      <c r="M21" s="188"/>
    </row>
    <row r="22" spans="1:13" ht="63" customHeight="1" x14ac:dyDescent="0.25">
      <c r="A22" s="76" t="str">
        <f t="shared" si="0"/>
        <v/>
      </c>
      <c r="B22" s="77" t="str">
        <f t="shared" si="1"/>
        <v/>
      </c>
      <c r="C22" s="78" t="str">
        <f t="shared" si="2"/>
        <v/>
      </c>
      <c r="D22" s="186"/>
      <c r="E22" s="186"/>
      <c r="F22" s="181"/>
      <c r="G22" s="181"/>
      <c r="H22" s="180"/>
      <c r="I22" s="178"/>
      <c r="J22" s="178"/>
      <c r="K22" s="178"/>
      <c r="L22" s="178"/>
      <c r="M22" s="188"/>
    </row>
    <row r="23" spans="1:13" ht="63" customHeight="1" x14ac:dyDescent="0.25">
      <c r="A23" s="76" t="str">
        <f t="shared" si="0"/>
        <v/>
      </c>
      <c r="B23" s="77" t="str">
        <f t="shared" si="1"/>
        <v/>
      </c>
      <c r="C23" s="78" t="str">
        <f t="shared" si="2"/>
        <v/>
      </c>
      <c r="D23" s="186"/>
      <c r="E23" s="186"/>
      <c r="F23" s="181"/>
      <c r="G23" s="181"/>
      <c r="H23" s="180"/>
      <c r="I23" s="178"/>
      <c r="J23" s="178"/>
      <c r="K23" s="178"/>
      <c r="L23" s="178"/>
      <c r="M23" s="188"/>
    </row>
    <row r="24" spans="1:13" ht="63" customHeight="1" x14ac:dyDescent="0.25">
      <c r="A24" s="76" t="str">
        <f t="shared" si="0"/>
        <v/>
      </c>
      <c r="B24" s="77" t="str">
        <f t="shared" si="1"/>
        <v/>
      </c>
      <c r="C24" s="78" t="str">
        <f t="shared" si="2"/>
        <v/>
      </c>
      <c r="D24" s="186"/>
      <c r="E24" s="186"/>
      <c r="F24" s="190"/>
      <c r="G24" s="181"/>
      <c r="H24" s="180"/>
      <c r="I24" s="178"/>
      <c r="J24" s="178"/>
      <c r="K24" s="178"/>
      <c r="L24" s="178"/>
      <c r="M24" s="188"/>
    </row>
    <row r="25" spans="1:13" ht="63" customHeight="1" x14ac:dyDescent="0.25">
      <c r="A25" s="76" t="str">
        <f t="shared" si="0"/>
        <v/>
      </c>
      <c r="B25" s="77" t="str">
        <f t="shared" si="1"/>
        <v/>
      </c>
      <c r="C25" s="78" t="str">
        <f t="shared" si="2"/>
        <v/>
      </c>
      <c r="D25" s="186"/>
      <c r="E25" s="186"/>
      <c r="F25" s="181"/>
      <c r="G25" s="181"/>
      <c r="H25" s="180"/>
      <c r="I25" s="178"/>
      <c r="J25" s="178"/>
      <c r="K25" s="178"/>
      <c r="L25" s="178"/>
      <c r="M25" s="188"/>
    </row>
    <row r="26" spans="1:13" ht="63" customHeight="1" x14ac:dyDescent="0.25">
      <c r="A26" s="76" t="str">
        <f t="shared" si="0"/>
        <v/>
      </c>
      <c r="B26" s="77" t="str">
        <f t="shared" si="1"/>
        <v/>
      </c>
      <c r="C26" s="78" t="str">
        <f t="shared" si="2"/>
        <v/>
      </c>
      <c r="D26" s="186"/>
      <c r="E26" s="186"/>
      <c r="F26" s="181"/>
      <c r="G26" s="181"/>
      <c r="H26" s="180"/>
      <c r="I26" s="178"/>
      <c r="J26" s="178"/>
      <c r="K26" s="178"/>
      <c r="L26" s="178"/>
      <c r="M26" s="188"/>
    </row>
    <row r="27" spans="1:13" ht="63" customHeight="1" x14ac:dyDescent="0.25">
      <c r="A27" s="76" t="str">
        <f t="shared" si="0"/>
        <v/>
      </c>
      <c r="B27" s="77" t="str">
        <f t="shared" si="1"/>
        <v/>
      </c>
      <c r="C27" s="78" t="str">
        <f t="shared" si="2"/>
        <v/>
      </c>
      <c r="D27" s="186"/>
      <c r="E27" s="186"/>
      <c r="F27" s="181"/>
      <c r="G27" s="181"/>
      <c r="H27" s="180"/>
      <c r="I27" s="178"/>
      <c r="J27" s="178"/>
      <c r="K27" s="178"/>
      <c r="L27" s="178"/>
      <c r="M27" s="188"/>
    </row>
    <row r="28" spans="1:13" ht="63" customHeight="1" x14ac:dyDescent="0.25">
      <c r="A28" s="76" t="str">
        <f t="shared" si="0"/>
        <v/>
      </c>
      <c r="B28" s="77" t="str">
        <f t="shared" si="1"/>
        <v/>
      </c>
      <c r="C28" s="78" t="str">
        <f t="shared" si="2"/>
        <v/>
      </c>
      <c r="D28" s="186"/>
      <c r="E28" s="186"/>
      <c r="F28" s="181"/>
      <c r="G28" s="181"/>
      <c r="H28" s="180"/>
      <c r="I28" s="178"/>
      <c r="J28" s="178"/>
      <c r="K28" s="178"/>
      <c r="L28" s="178"/>
      <c r="M28" s="188"/>
    </row>
    <row r="29" spans="1:13" ht="63" customHeight="1" x14ac:dyDescent="0.25">
      <c r="A29" s="76" t="str">
        <f t="shared" si="0"/>
        <v/>
      </c>
      <c r="B29" s="77" t="str">
        <f t="shared" si="1"/>
        <v/>
      </c>
      <c r="C29" s="78" t="str">
        <f t="shared" si="2"/>
        <v/>
      </c>
      <c r="D29" s="186"/>
      <c r="E29" s="186"/>
      <c r="F29" s="181"/>
      <c r="G29" s="181"/>
      <c r="H29" s="180"/>
      <c r="I29" s="178"/>
      <c r="J29" s="178"/>
      <c r="K29" s="178"/>
      <c r="L29" s="178"/>
      <c r="M29" s="188"/>
    </row>
    <row r="30" spans="1:13" ht="63" customHeight="1" x14ac:dyDescent="0.25">
      <c r="A30" s="76" t="str">
        <f t="shared" si="0"/>
        <v/>
      </c>
      <c r="B30" s="77" t="str">
        <f t="shared" si="1"/>
        <v/>
      </c>
      <c r="C30" s="78" t="str">
        <f t="shared" si="2"/>
        <v/>
      </c>
      <c r="D30" s="186"/>
      <c r="E30" s="186"/>
      <c r="F30" s="181"/>
      <c r="G30" s="181"/>
      <c r="H30" s="180"/>
      <c r="I30" s="178"/>
      <c r="J30" s="178"/>
      <c r="K30" s="178"/>
      <c r="L30" s="178"/>
      <c r="M30" s="188"/>
    </row>
    <row r="31" spans="1:13" ht="63" customHeight="1" x14ac:dyDescent="0.25">
      <c r="A31" s="76" t="str">
        <f t="shared" si="0"/>
        <v/>
      </c>
      <c r="B31" s="77" t="str">
        <f t="shared" si="1"/>
        <v/>
      </c>
      <c r="C31" s="78" t="str">
        <f t="shared" si="2"/>
        <v/>
      </c>
      <c r="D31" s="186"/>
      <c r="E31" s="186"/>
      <c r="F31" s="181"/>
      <c r="G31" s="181"/>
      <c r="H31" s="180"/>
      <c r="I31" s="178"/>
      <c r="J31" s="178"/>
      <c r="K31" s="178"/>
      <c r="L31" s="178"/>
      <c r="M31" s="188"/>
    </row>
    <row r="32" spans="1:13" ht="63" customHeight="1" x14ac:dyDescent="0.25">
      <c r="A32" s="76" t="str">
        <f t="shared" si="0"/>
        <v/>
      </c>
      <c r="B32" s="77" t="str">
        <f t="shared" si="1"/>
        <v/>
      </c>
      <c r="C32" s="78" t="str">
        <f t="shared" si="2"/>
        <v/>
      </c>
      <c r="D32" s="186"/>
      <c r="E32" s="186"/>
      <c r="F32" s="181"/>
      <c r="G32" s="181"/>
      <c r="H32" s="180"/>
      <c r="I32" s="178"/>
      <c r="J32" s="178"/>
      <c r="K32" s="178"/>
      <c r="L32" s="178"/>
      <c r="M32" s="188"/>
    </row>
    <row r="33" spans="1:13" ht="63" customHeight="1" x14ac:dyDescent="0.25">
      <c r="A33" s="76" t="str">
        <f t="shared" si="0"/>
        <v/>
      </c>
      <c r="B33" s="77" t="str">
        <f t="shared" si="1"/>
        <v/>
      </c>
      <c r="C33" s="78" t="str">
        <f t="shared" si="2"/>
        <v/>
      </c>
      <c r="D33" s="186"/>
      <c r="E33" s="186"/>
      <c r="F33" s="181"/>
      <c r="G33" s="181"/>
      <c r="H33" s="180"/>
      <c r="I33" s="178"/>
      <c r="J33" s="178"/>
      <c r="K33" s="178"/>
      <c r="L33" s="178"/>
      <c r="M33" s="188"/>
    </row>
    <row r="34" spans="1:13" ht="63" customHeight="1" x14ac:dyDescent="0.25">
      <c r="A34" s="76" t="str">
        <f t="shared" si="0"/>
        <v/>
      </c>
      <c r="B34" s="77" t="str">
        <f t="shared" si="1"/>
        <v/>
      </c>
      <c r="C34" s="78" t="str">
        <f t="shared" si="2"/>
        <v/>
      </c>
      <c r="D34" s="186"/>
      <c r="E34" s="186"/>
      <c r="F34" s="181"/>
      <c r="G34" s="181"/>
      <c r="H34" s="180"/>
      <c r="I34" s="178"/>
      <c r="J34" s="178"/>
      <c r="K34" s="178"/>
      <c r="L34" s="178"/>
      <c r="M34" s="188"/>
    </row>
    <row r="35" spans="1:13" ht="63" customHeight="1" x14ac:dyDescent="0.25">
      <c r="A35" s="76" t="str">
        <f t="shared" si="0"/>
        <v/>
      </c>
      <c r="B35" s="77" t="str">
        <f t="shared" si="1"/>
        <v/>
      </c>
      <c r="C35" s="78" t="str">
        <f t="shared" si="2"/>
        <v/>
      </c>
      <c r="D35" s="186"/>
      <c r="E35" s="186"/>
      <c r="F35" s="181"/>
      <c r="G35" s="181"/>
      <c r="H35" s="180"/>
      <c r="I35" s="178"/>
      <c r="J35" s="178"/>
      <c r="K35" s="178"/>
      <c r="L35" s="178"/>
      <c r="M35" s="188"/>
    </row>
    <row r="36" spans="1:13" ht="63" customHeight="1" x14ac:dyDescent="0.25">
      <c r="A36" s="76" t="str">
        <f t="shared" si="0"/>
        <v/>
      </c>
      <c r="B36" s="77" t="str">
        <f t="shared" si="1"/>
        <v/>
      </c>
      <c r="C36" s="78" t="str">
        <f t="shared" si="2"/>
        <v/>
      </c>
      <c r="D36" s="186"/>
      <c r="E36" s="186"/>
      <c r="F36" s="181"/>
      <c r="G36" s="181"/>
      <c r="H36" s="180"/>
      <c r="I36" s="178"/>
      <c r="J36" s="178"/>
      <c r="K36" s="178"/>
      <c r="L36" s="178"/>
      <c r="M36" s="188"/>
    </row>
    <row r="37" spans="1:13" ht="63" customHeight="1" x14ac:dyDescent="0.25">
      <c r="A37" s="76" t="str">
        <f t="shared" si="0"/>
        <v/>
      </c>
      <c r="B37" s="77" t="str">
        <f t="shared" si="1"/>
        <v/>
      </c>
      <c r="C37" s="78" t="str">
        <f t="shared" si="2"/>
        <v/>
      </c>
      <c r="D37" s="186"/>
      <c r="E37" s="186"/>
      <c r="F37" s="181"/>
      <c r="G37" s="181"/>
      <c r="H37" s="180"/>
      <c r="I37" s="178"/>
      <c r="J37" s="178"/>
      <c r="K37" s="178"/>
      <c r="L37" s="178"/>
      <c r="M37" s="188"/>
    </row>
    <row r="38" spans="1:13" ht="63" customHeight="1" x14ac:dyDescent="0.25">
      <c r="A38" s="76" t="str">
        <f t="shared" si="0"/>
        <v/>
      </c>
      <c r="B38" s="77" t="str">
        <f t="shared" si="1"/>
        <v/>
      </c>
      <c r="C38" s="78" t="str">
        <f t="shared" si="2"/>
        <v/>
      </c>
      <c r="D38" s="186"/>
      <c r="E38" s="186"/>
      <c r="F38" s="181"/>
      <c r="G38" s="181"/>
      <c r="H38" s="180"/>
      <c r="I38" s="178"/>
      <c r="J38" s="178"/>
      <c r="K38" s="178"/>
      <c r="L38" s="178"/>
      <c r="M38" s="188"/>
    </row>
    <row r="39" spans="1:13" ht="63" customHeight="1" x14ac:dyDescent="0.25">
      <c r="A39" s="76" t="str">
        <f t="shared" si="0"/>
        <v/>
      </c>
      <c r="B39" s="77" t="str">
        <f t="shared" si="1"/>
        <v/>
      </c>
      <c r="C39" s="78" t="str">
        <f t="shared" si="2"/>
        <v/>
      </c>
      <c r="D39" s="186"/>
      <c r="E39" s="186"/>
      <c r="F39" s="181"/>
      <c r="G39" s="181"/>
      <c r="H39" s="180"/>
      <c r="I39" s="178"/>
      <c r="J39" s="178"/>
      <c r="K39" s="178"/>
      <c r="L39" s="178"/>
      <c r="M39" s="188"/>
    </row>
    <row r="40" spans="1:13" ht="63" customHeight="1" x14ac:dyDescent="0.25">
      <c r="A40" s="76" t="str">
        <f t="shared" si="0"/>
        <v/>
      </c>
      <c r="B40" s="77" t="str">
        <f t="shared" si="1"/>
        <v/>
      </c>
      <c r="C40" s="78" t="str">
        <f t="shared" si="2"/>
        <v/>
      </c>
      <c r="D40" s="186"/>
      <c r="E40" s="186"/>
      <c r="F40" s="181"/>
      <c r="G40" s="181"/>
      <c r="H40" s="180"/>
      <c r="I40" s="178"/>
      <c r="J40" s="178"/>
      <c r="K40" s="178"/>
      <c r="L40" s="178"/>
      <c r="M40" s="188"/>
    </row>
    <row r="41" spans="1:13" ht="63" customHeight="1" x14ac:dyDescent="0.25">
      <c r="A41" s="76" t="str">
        <f t="shared" si="0"/>
        <v/>
      </c>
      <c r="B41" s="77" t="str">
        <f t="shared" si="1"/>
        <v/>
      </c>
      <c r="C41" s="78" t="str">
        <f t="shared" si="2"/>
        <v/>
      </c>
      <c r="D41" s="186"/>
      <c r="E41" s="186"/>
      <c r="F41" s="181"/>
      <c r="G41" s="181"/>
      <c r="H41" s="180"/>
      <c r="I41" s="178"/>
      <c r="J41" s="178"/>
      <c r="K41" s="178"/>
      <c r="L41" s="178"/>
      <c r="M41" s="188"/>
    </row>
    <row r="42" spans="1:13" ht="63" customHeight="1" x14ac:dyDescent="0.25">
      <c r="A42" s="76" t="str">
        <f t="shared" si="0"/>
        <v/>
      </c>
      <c r="B42" s="77" t="str">
        <f t="shared" si="1"/>
        <v/>
      </c>
      <c r="C42" s="78" t="str">
        <f t="shared" si="2"/>
        <v/>
      </c>
      <c r="D42" s="186"/>
      <c r="E42" s="186"/>
      <c r="F42" s="181"/>
      <c r="G42" s="181"/>
      <c r="H42" s="180"/>
      <c r="I42" s="178"/>
      <c r="J42" s="178"/>
      <c r="K42" s="178"/>
      <c r="L42" s="178"/>
      <c r="M42" s="188"/>
    </row>
    <row r="43" spans="1:13" ht="63" customHeight="1" x14ac:dyDescent="0.25">
      <c r="A43" s="76" t="str">
        <f t="shared" si="0"/>
        <v/>
      </c>
      <c r="B43" s="77" t="str">
        <f t="shared" si="1"/>
        <v/>
      </c>
      <c r="C43" s="78" t="str">
        <f t="shared" si="2"/>
        <v/>
      </c>
      <c r="D43" s="186"/>
      <c r="E43" s="186"/>
      <c r="F43" s="181"/>
      <c r="G43" s="181"/>
      <c r="H43" s="180"/>
      <c r="I43" s="178"/>
      <c r="J43" s="178"/>
      <c r="K43" s="178"/>
      <c r="L43" s="178"/>
      <c r="M43" s="188"/>
    </row>
    <row r="44" spans="1:13" ht="63" customHeight="1" x14ac:dyDescent="0.25">
      <c r="A44" s="76" t="str">
        <f t="shared" si="0"/>
        <v/>
      </c>
      <c r="B44" s="77" t="str">
        <f t="shared" si="1"/>
        <v/>
      </c>
      <c r="C44" s="78" t="str">
        <f t="shared" si="2"/>
        <v/>
      </c>
      <c r="D44" s="186"/>
      <c r="E44" s="186"/>
      <c r="F44" s="181"/>
      <c r="G44" s="181"/>
      <c r="H44" s="180"/>
      <c r="I44" s="178"/>
      <c r="J44" s="178"/>
      <c r="K44" s="178"/>
      <c r="L44" s="178"/>
      <c r="M44" s="188"/>
    </row>
    <row r="45" spans="1:13" ht="63" customHeight="1" x14ac:dyDescent="0.25">
      <c r="A45" s="76" t="str">
        <f t="shared" si="0"/>
        <v/>
      </c>
      <c r="B45" s="77" t="str">
        <f t="shared" si="1"/>
        <v/>
      </c>
      <c r="C45" s="78" t="str">
        <f t="shared" si="2"/>
        <v/>
      </c>
      <c r="D45" s="186"/>
      <c r="E45" s="186"/>
      <c r="F45" s="181"/>
      <c r="G45" s="181"/>
      <c r="H45" s="180"/>
      <c r="I45" s="178"/>
      <c r="J45" s="178"/>
      <c r="K45" s="178"/>
      <c r="L45" s="178"/>
      <c r="M45" s="188"/>
    </row>
    <row r="46" spans="1:13" ht="63" customHeight="1" x14ac:dyDescent="0.25">
      <c r="A46" s="76" t="str">
        <f t="shared" si="0"/>
        <v/>
      </c>
      <c r="B46" s="77" t="str">
        <f t="shared" si="1"/>
        <v/>
      </c>
      <c r="C46" s="78" t="str">
        <f t="shared" si="2"/>
        <v/>
      </c>
      <c r="D46" s="186"/>
      <c r="E46" s="186"/>
      <c r="F46" s="181"/>
      <c r="G46" s="181"/>
      <c r="H46" s="180"/>
      <c r="I46" s="178"/>
      <c r="J46" s="178"/>
      <c r="K46" s="178"/>
      <c r="L46" s="178"/>
      <c r="M46" s="188"/>
    </row>
    <row r="47" spans="1:13" ht="63" customHeight="1" x14ac:dyDescent="0.25">
      <c r="A47" s="76" t="str">
        <f t="shared" si="0"/>
        <v/>
      </c>
      <c r="B47" s="77" t="str">
        <f t="shared" si="1"/>
        <v/>
      </c>
      <c r="C47" s="78" t="str">
        <f t="shared" si="2"/>
        <v/>
      </c>
      <c r="D47" s="186"/>
      <c r="E47" s="186"/>
      <c r="F47" s="181"/>
      <c r="G47" s="181"/>
      <c r="H47" s="180"/>
      <c r="I47" s="178"/>
      <c r="J47" s="178"/>
      <c r="K47" s="178"/>
      <c r="L47" s="178"/>
      <c r="M47" s="188"/>
    </row>
    <row r="48" spans="1:13" ht="63" customHeight="1" x14ac:dyDescent="0.25">
      <c r="A48" s="76" t="str">
        <f t="shared" si="0"/>
        <v/>
      </c>
      <c r="B48" s="77" t="str">
        <f t="shared" si="1"/>
        <v/>
      </c>
      <c r="C48" s="78" t="str">
        <f t="shared" si="2"/>
        <v/>
      </c>
      <c r="D48" s="186"/>
      <c r="E48" s="186"/>
      <c r="F48" s="181"/>
      <c r="G48" s="181"/>
      <c r="H48" s="180"/>
      <c r="I48" s="178"/>
      <c r="J48" s="178"/>
      <c r="K48" s="178"/>
      <c r="L48" s="178"/>
      <c r="M48" s="188"/>
    </row>
    <row r="49" spans="1:13" ht="63" customHeight="1" x14ac:dyDescent="0.25">
      <c r="A49" s="76" t="str">
        <f t="shared" si="0"/>
        <v/>
      </c>
      <c r="B49" s="77" t="str">
        <f t="shared" si="1"/>
        <v/>
      </c>
      <c r="C49" s="78" t="str">
        <f t="shared" si="2"/>
        <v/>
      </c>
      <c r="D49" s="186"/>
      <c r="E49" s="186"/>
      <c r="F49" s="181"/>
      <c r="G49" s="181"/>
      <c r="H49" s="180"/>
      <c r="I49" s="178"/>
      <c r="J49" s="178"/>
      <c r="K49" s="178"/>
      <c r="L49" s="178"/>
      <c r="M49" s="188"/>
    </row>
    <row r="50" spans="1:13" ht="63" customHeight="1" x14ac:dyDescent="0.25">
      <c r="A50" s="76" t="str">
        <f t="shared" si="0"/>
        <v/>
      </c>
      <c r="B50" s="77" t="str">
        <f t="shared" si="1"/>
        <v/>
      </c>
      <c r="C50" s="78" t="str">
        <f t="shared" si="2"/>
        <v/>
      </c>
      <c r="D50" s="186"/>
      <c r="E50" s="186"/>
      <c r="F50" s="181"/>
      <c r="G50" s="181"/>
      <c r="H50" s="180"/>
      <c r="I50" s="178"/>
      <c r="J50" s="178"/>
      <c r="K50" s="178"/>
      <c r="L50" s="178"/>
      <c r="M50" s="188"/>
    </row>
  </sheetData>
  <sheetProtection password="CC74" sheet="1" objects="1" scenarios="1" insertHyperlinks="0"/>
  <mergeCells count="4">
    <mergeCell ref="F1:F3"/>
    <mergeCell ref="G2:M3"/>
    <mergeCell ref="A3:D3"/>
    <mergeCell ref="G1:M1"/>
  </mergeCells>
  <conditionalFormatting sqref="I10:I50 F19:G19">
    <cfRule type="cellIs" dxfId="36" priority="3" operator="equal">
      <formula>0</formula>
    </cfRule>
  </conditionalFormatting>
  <conditionalFormatting sqref="E3">
    <cfRule type="expression" dxfId="35" priority="2">
      <formula>$A$3="?"</formula>
    </cfRule>
  </conditionalFormatting>
  <dataValidations count="4">
    <dataValidation type="list" allowBlank="1" showInputMessage="1" showErrorMessage="1" sqref="D5:D50" xr:uid="{00000000-0002-0000-3A00-000000000000}">
      <formula1>ctreiunud</formula1>
    </dataValidation>
    <dataValidation type="list" allowBlank="1" showInputMessage="1" showErrorMessage="1" sqref="E5:E50" xr:uid="{00000000-0002-0000-3A00-000001000000}">
      <formula1>ctreiunue</formula1>
    </dataValidation>
    <dataValidation type="list" allowBlank="1" showInputMessage="1" showErrorMessage="1" sqref="I5:I50" xr:uid="{00000000-0002-0000-3A00-000002000000}">
      <formula1>cdoisaptef</formula1>
    </dataValidation>
    <dataValidation type="list" allowBlank="1" showInputMessage="1" showErrorMessage="1" sqref="J5:J50" xr:uid="{00000000-0002-0000-3A00-000003000000}">
      <formula1>cdoioptf</formula1>
    </dataValidation>
  </dataValidation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J50"/>
  <sheetViews>
    <sheetView zoomScale="80" zoomScaleNormal="80" workbookViewId="0">
      <pane ySplit="4" topLeftCell="A5" activePane="bottomLeft" state="frozen"/>
      <selection activeCell="I10" sqref="I10"/>
      <selection pane="bottomLeft" activeCell="I6" sqref="I6"/>
    </sheetView>
  </sheetViews>
  <sheetFormatPr defaultRowHeight="15" x14ac:dyDescent="0.25"/>
  <cols>
    <col min="1" max="1" width="4" customWidth="1"/>
    <col min="2" max="2" width="6.85546875" customWidth="1"/>
    <col min="3" max="3" width="19.7109375" customWidth="1"/>
    <col min="4" max="4" width="10.28515625" customWidth="1"/>
    <col min="5" max="5" width="14.42578125" customWidth="1"/>
    <col min="6" max="6" width="33.7109375" customWidth="1"/>
    <col min="7" max="7" width="24.140625" customWidth="1"/>
    <col min="8" max="8" width="43.140625" customWidth="1"/>
    <col min="9" max="9" width="43.85546875" customWidth="1"/>
    <col min="10" max="10" width="79.42578125" customWidth="1"/>
  </cols>
  <sheetData>
    <row r="1" spans="1:10" ht="15.75" customHeight="1" x14ac:dyDescent="0.25">
      <c r="A1" s="102" t="str">
        <f>FisaAutoevaluare!A1</f>
        <v>Universitatea SPIRU HARET - 
Anul universitar 2021-2022</v>
      </c>
      <c r="B1" s="102"/>
      <c r="C1" s="102"/>
      <c r="D1" s="102"/>
      <c r="E1" s="102"/>
      <c r="F1" s="102"/>
      <c r="G1" s="669" t="str">
        <f>HYPERLINK("#FisaAutoevaluare!D26","Inapoi in Fisa B")</f>
        <v>Inapoi in Fisa B</v>
      </c>
      <c r="H1" s="675" t="str">
        <f>FisaAutoevaluare!B26</f>
        <v>Elaborare/ actualizare materiale didactice în ultimele două semestre universitare încheiate</v>
      </c>
      <c r="I1" s="675"/>
      <c r="J1" s="41"/>
    </row>
    <row r="2" spans="1:10" ht="15.75" customHeight="1" x14ac:dyDescent="0.25">
      <c r="A2" s="102">
        <f>FisaAutoevaluare!D2</f>
        <v>0</v>
      </c>
      <c r="B2" s="102"/>
      <c r="C2" s="102"/>
      <c r="D2" s="102"/>
      <c r="E2" s="102"/>
      <c r="F2" s="102"/>
      <c r="G2" s="670"/>
      <c r="H2" s="672" t="str">
        <f>FisaAutoevaluare!D26</f>
        <v>Elaborare/ actualizare manuale suport de curs, dezvoltare/ descriere/ prezentare studii de caz/ spețe și aplicații, lucrări practice/ software pentru aplicații de laborator în specialitatea postului didactic ocupat, pentru ZI/ FR/ ID, după caz;  (20 pct/ disciplină pentru elaborare manual suport curs - doar cu ISBN editură; 15 pct/ disciplină în rest - doar cu ISBN autor sau încărcate pe platforma Blackboard/ website/ biblioteca virtuală) - obligatoriu (conform stat de funcții) = minimum 15 puncte</v>
      </c>
      <c r="I2" s="672"/>
      <c r="J2" s="672"/>
    </row>
    <row r="3" spans="1:10" ht="33.75" customHeight="1" x14ac:dyDescent="0.25">
      <c r="A3" s="674" t="str">
        <f>IF(FisaAutoevaluare!D3="","?",FisaAutoevaluare!D3)</f>
        <v>?</v>
      </c>
      <c r="B3" s="674"/>
      <c r="C3" s="674"/>
      <c r="D3" s="674"/>
      <c r="E3" s="674"/>
      <c r="F3" s="103"/>
      <c r="G3" s="671"/>
      <c r="H3" s="673"/>
      <c r="I3" s="673"/>
      <c r="J3" s="673"/>
    </row>
    <row r="4" spans="1:10" s="43" customFormat="1" ht="30" x14ac:dyDescent="0.25">
      <c r="A4" s="74" t="s">
        <v>1962</v>
      </c>
      <c r="B4" s="75" t="s">
        <v>1963</v>
      </c>
      <c r="C4" s="75" t="s">
        <v>2277</v>
      </c>
      <c r="D4" s="211" t="s">
        <v>2391</v>
      </c>
      <c r="E4" s="211" t="s">
        <v>2392</v>
      </c>
      <c r="F4" s="212" t="s">
        <v>2580</v>
      </c>
      <c r="G4" s="212" t="s">
        <v>2807</v>
      </c>
      <c r="H4" s="212" t="s">
        <v>2390</v>
      </c>
      <c r="I4" s="212" t="s">
        <v>2581</v>
      </c>
      <c r="J4" s="212" t="s">
        <v>2812</v>
      </c>
    </row>
    <row r="5" spans="1:10" ht="63" customHeight="1" x14ac:dyDescent="0.25">
      <c r="A5" s="76" t="str">
        <f>IF(B5="","",ROW()-4)</f>
        <v/>
      </c>
      <c r="B5" s="77" t="str">
        <f>IF(AND(C5&lt;&gt;"",D5&lt;&gt;"",E5&lt;&gt;"",F5&lt;&gt;"",G5&lt;&gt;""),"B1","")</f>
        <v/>
      </c>
      <c r="C5" s="78" t="str">
        <f>IF(OR(H5&lt;&gt;"",I5&lt;&gt;"",J5&lt;&gt;""),PROPER(A$3),"")</f>
        <v/>
      </c>
      <c r="D5" s="176"/>
      <c r="E5" s="176"/>
      <c r="F5" s="177"/>
      <c r="G5" s="177"/>
      <c r="H5" s="178"/>
      <c r="I5" s="179"/>
      <c r="J5" s="179"/>
    </row>
    <row r="6" spans="1:10" ht="63" customHeight="1" x14ac:dyDescent="0.25">
      <c r="A6" s="76" t="str">
        <f t="shared" ref="A6:A50" si="0">IF(B6="","",ROW()-4)</f>
        <v/>
      </c>
      <c r="B6" s="77" t="str">
        <f t="shared" ref="B6:B50" si="1">IF(AND(C6&lt;&gt;"",D6&lt;&gt;"",E6&lt;&gt;"",F6&lt;&gt;"",G6&lt;&gt;""),"B1","")</f>
        <v/>
      </c>
      <c r="C6" s="78" t="str">
        <f t="shared" ref="C6:C50" si="2">IF(OR(H6&lt;&gt;"",I6&lt;&gt;"",J6&lt;&gt;""),PROPER(A$3),"")</f>
        <v/>
      </c>
      <c r="D6" s="176"/>
      <c r="E6" s="176"/>
      <c r="F6" s="177"/>
      <c r="G6" s="177"/>
      <c r="H6" s="178"/>
      <c r="I6" s="178"/>
      <c r="J6" s="178"/>
    </row>
    <row r="7" spans="1:10" ht="63" customHeight="1" x14ac:dyDescent="0.25">
      <c r="A7" s="76" t="str">
        <f t="shared" si="0"/>
        <v/>
      </c>
      <c r="B7" s="77" t="str">
        <f t="shared" si="1"/>
        <v/>
      </c>
      <c r="C7" s="78" t="str">
        <f t="shared" si="2"/>
        <v/>
      </c>
      <c r="D7" s="176"/>
      <c r="E7" s="176"/>
      <c r="F7" s="177"/>
      <c r="G7" s="177"/>
      <c r="H7" s="178"/>
      <c r="I7" s="178"/>
      <c r="J7" s="178"/>
    </row>
    <row r="8" spans="1:10" ht="63" customHeight="1" x14ac:dyDescent="0.25">
      <c r="A8" s="76" t="str">
        <f t="shared" si="0"/>
        <v/>
      </c>
      <c r="B8" s="77" t="str">
        <f t="shared" si="1"/>
        <v/>
      </c>
      <c r="C8" s="78" t="str">
        <f t="shared" si="2"/>
        <v/>
      </c>
      <c r="D8" s="176"/>
      <c r="E8" s="176"/>
      <c r="F8" s="177"/>
      <c r="G8" s="177"/>
      <c r="H8" s="178"/>
      <c r="I8" s="178"/>
      <c r="J8" s="178"/>
    </row>
    <row r="9" spans="1:10" ht="63" customHeight="1" x14ac:dyDescent="0.25">
      <c r="A9" s="76" t="str">
        <f t="shared" si="0"/>
        <v/>
      </c>
      <c r="B9" s="77" t="str">
        <f t="shared" si="1"/>
        <v/>
      </c>
      <c r="C9" s="78" t="str">
        <f t="shared" si="2"/>
        <v/>
      </c>
      <c r="D9" s="176"/>
      <c r="E9" s="176"/>
      <c r="F9" s="177"/>
      <c r="G9" s="177"/>
      <c r="H9" s="180"/>
      <c r="I9" s="178"/>
      <c r="J9" s="178"/>
    </row>
    <row r="10" spans="1:10" ht="63" customHeight="1" x14ac:dyDescent="0.25">
      <c r="A10" s="76" t="str">
        <f t="shared" si="0"/>
        <v/>
      </c>
      <c r="B10" s="77" t="str">
        <f t="shared" si="1"/>
        <v/>
      </c>
      <c r="C10" s="78" t="str">
        <f t="shared" si="2"/>
        <v/>
      </c>
      <c r="D10" s="176"/>
      <c r="E10" s="176"/>
      <c r="F10" s="177"/>
      <c r="G10" s="177"/>
      <c r="H10" s="180"/>
      <c r="I10" s="178"/>
      <c r="J10" s="178"/>
    </row>
    <row r="11" spans="1:10" ht="63" customHeight="1" x14ac:dyDescent="0.25">
      <c r="A11" s="76" t="str">
        <f t="shared" si="0"/>
        <v/>
      </c>
      <c r="B11" s="77" t="str">
        <f t="shared" si="1"/>
        <v/>
      </c>
      <c r="C11" s="78" t="str">
        <f t="shared" si="2"/>
        <v/>
      </c>
      <c r="D11" s="176"/>
      <c r="E11" s="176"/>
      <c r="F11" s="177"/>
      <c r="G11" s="177"/>
      <c r="H11" s="179"/>
      <c r="I11" s="178"/>
      <c r="J11" s="178"/>
    </row>
    <row r="12" spans="1:10" ht="63" customHeight="1" x14ac:dyDescent="0.25">
      <c r="A12" s="76" t="str">
        <f t="shared" si="0"/>
        <v/>
      </c>
      <c r="B12" s="77" t="str">
        <f t="shared" si="1"/>
        <v/>
      </c>
      <c r="C12" s="78" t="str">
        <f t="shared" si="2"/>
        <v/>
      </c>
      <c r="D12" s="176"/>
      <c r="E12" s="176"/>
      <c r="F12" s="177"/>
      <c r="G12" s="177"/>
      <c r="H12" s="180"/>
      <c r="I12" s="178"/>
      <c r="J12" s="178"/>
    </row>
    <row r="13" spans="1:10" ht="63" customHeight="1" x14ac:dyDescent="0.25">
      <c r="A13" s="76" t="str">
        <f t="shared" si="0"/>
        <v/>
      </c>
      <c r="B13" s="77" t="str">
        <f t="shared" si="1"/>
        <v/>
      </c>
      <c r="C13" s="78" t="str">
        <f t="shared" si="2"/>
        <v/>
      </c>
      <c r="D13" s="176"/>
      <c r="E13" s="176"/>
      <c r="F13" s="177"/>
      <c r="G13" s="177"/>
      <c r="H13" s="180"/>
      <c r="I13" s="178"/>
      <c r="J13" s="178"/>
    </row>
    <row r="14" spans="1:10" ht="63" customHeight="1" x14ac:dyDescent="0.25">
      <c r="A14" s="76" t="str">
        <f t="shared" si="0"/>
        <v/>
      </c>
      <c r="B14" s="77" t="str">
        <f t="shared" si="1"/>
        <v/>
      </c>
      <c r="C14" s="78" t="str">
        <f t="shared" si="2"/>
        <v/>
      </c>
      <c r="D14" s="176"/>
      <c r="E14" s="176"/>
      <c r="F14" s="177"/>
      <c r="G14" s="177"/>
      <c r="H14" s="180"/>
      <c r="I14" s="178"/>
      <c r="J14" s="178"/>
    </row>
    <row r="15" spans="1:10" ht="63" customHeight="1" x14ac:dyDescent="0.25">
      <c r="A15" s="76" t="str">
        <f t="shared" si="0"/>
        <v/>
      </c>
      <c r="B15" s="77" t="str">
        <f t="shared" si="1"/>
        <v/>
      </c>
      <c r="C15" s="78" t="str">
        <f t="shared" si="2"/>
        <v/>
      </c>
      <c r="D15" s="176"/>
      <c r="E15" s="176"/>
      <c r="F15" s="177"/>
      <c r="G15" s="177"/>
      <c r="H15" s="180"/>
      <c r="I15" s="178"/>
      <c r="J15" s="178"/>
    </row>
    <row r="16" spans="1:10" ht="63" customHeight="1" x14ac:dyDescent="0.25">
      <c r="A16" s="76" t="str">
        <f t="shared" si="0"/>
        <v/>
      </c>
      <c r="B16" s="77" t="str">
        <f t="shared" si="1"/>
        <v/>
      </c>
      <c r="C16" s="78" t="str">
        <f t="shared" si="2"/>
        <v/>
      </c>
      <c r="D16" s="176"/>
      <c r="E16" s="176"/>
      <c r="F16" s="177"/>
      <c r="G16" s="177"/>
      <c r="H16" s="180"/>
      <c r="I16" s="178"/>
      <c r="J16" s="178"/>
    </row>
    <row r="17" spans="1:10" ht="63" customHeight="1" x14ac:dyDescent="0.25">
      <c r="A17" s="76" t="str">
        <f t="shared" si="0"/>
        <v/>
      </c>
      <c r="B17" s="77" t="str">
        <f t="shared" si="1"/>
        <v/>
      </c>
      <c r="C17" s="78" t="str">
        <f t="shared" si="2"/>
        <v/>
      </c>
      <c r="D17" s="176"/>
      <c r="E17" s="176"/>
      <c r="F17" s="177"/>
      <c r="G17" s="177"/>
      <c r="H17" s="180"/>
      <c r="I17" s="178"/>
      <c r="J17" s="178"/>
    </row>
    <row r="18" spans="1:10" ht="63" customHeight="1" x14ac:dyDescent="0.25">
      <c r="A18" s="76" t="str">
        <f t="shared" si="0"/>
        <v/>
      </c>
      <c r="B18" s="77" t="str">
        <f t="shared" si="1"/>
        <v/>
      </c>
      <c r="C18" s="78" t="str">
        <f t="shared" si="2"/>
        <v/>
      </c>
      <c r="D18" s="176"/>
      <c r="E18" s="176"/>
      <c r="F18" s="177"/>
      <c r="G18" s="177"/>
      <c r="H18" s="180"/>
      <c r="I18" s="178"/>
      <c r="J18" s="178"/>
    </row>
    <row r="19" spans="1:10" ht="63" customHeight="1" x14ac:dyDescent="0.25">
      <c r="A19" s="76" t="str">
        <f t="shared" si="0"/>
        <v/>
      </c>
      <c r="B19" s="77" t="str">
        <f t="shared" si="1"/>
        <v/>
      </c>
      <c r="C19" s="78" t="str">
        <f t="shared" si="2"/>
        <v/>
      </c>
      <c r="D19" s="176"/>
      <c r="E19" s="176"/>
      <c r="F19" s="177"/>
      <c r="G19" s="177"/>
      <c r="H19" s="180"/>
      <c r="I19" s="178"/>
      <c r="J19" s="178"/>
    </row>
    <row r="20" spans="1:10" ht="63" customHeight="1" x14ac:dyDescent="0.25">
      <c r="A20" s="76" t="str">
        <f t="shared" si="0"/>
        <v/>
      </c>
      <c r="B20" s="77" t="str">
        <f t="shared" si="1"/>
        <v/>
      </c>
      <c r="C20" s="78" t="str">
        <f t="shared" si="2"/>
        <v/>
      </c>
      <c r="D20" s="176"/>
      <c r="E20" s="176"/>
      <c r="F20" s="177"/>
      <c r="G20" s="177"/>
      <c r="H20" s="180"/>
      <c r="I20" s="178"/>
      <c r="J20" s="178"/>
    </row>
    <row r="21" spans="1:10" ht="63" customHeight="1" x14ac:dyDescent="0.25">
      <c r="A21" s="76" t="str">
        <f t="shared" si="0"/>
        <v/>
      </c>
      <c r="B21" s="77" t="str">
        <f t="shared" si="1"/>
        <v/>
      </c>
      <c r="C21" s="78" t="str">
        <f t="shared" si="2"/>
        <v/>
      </c>
      <c r="D21" s="176"/>
      <c r="E21" s="176"/>
      <c r="F21" s="177"/>
      <c r="G21" s="177"/>
      <c r="H21" s="181"/>
      <c r="I21" s="179"/>
      <c r="J21" s="179"/>
    </row>
    <row r="22" spans="1:10" ht="63" customHeight="1" x14ac:dyDescent="0.25">
      <c r="A22" s="76" t="str">
        <f t="shared" si="0"/>
        <v/>
      </c>
      <c r="B22" s="77" t="str">
        <f t="shared" si="1"/>
        <v/>
      </c>
      <c r="C22" s="78" t="str">
        <f t="shared" si="2"/>
        <v/>
      </c>
      <c r="D22" s="176"/>
      <c r="E22" s="176"/>
      <c r="F22" s="177"/>
      <c r="G22" s="177"/>
      <c r="H22" s="181"/>
      <c r="I22" s="178"/>
      <c r="J22" s="178"/>
    </row>
    <row r="23" spans="1:10" ht="63" customHeight="1" x14ac:dyDescent="0.25">
      <c r="A23" s="76" t="str">
        <f t="shared" si="0"/>
        <v/>
      </c>
      <c r="B23" s="77" t="str">
        <f t="shared" si="1"/>
        <v/>
      </c>
      <c r="C23" s="78" t="str">
        <f t="shared" si="2"/>
        <v/>
      </c>
      <c r="D23" s="176"/>
      <c r="E23" s="176"/>
      <c r="F23" s="177"/>
      <c r="G23" s="177"/>
      <c r="H23" s="181"/>
      <c r="I23" s="178"/>
      <c r="J23" s="178"/>
    </row>
    <row r="24" spans="1:10" ht="63" customHeight="1" x14ac:dyDescent="0.25">
      <c r="A24" s="76" t="str">
        <f t="shared" si="0"/>
        <v/>
      </c>
      <c r="B24" s="77" t="str">
        <f t="shared" si="1"/>
        <v/>
      </c>
      <c r="C24" s="78" t="str">
        <f t="shared" si="2"/>
        <v/>
      </c>
      <c r="D24" s="176"/>
      <c r="E24" s="176"/>
      <c r="F24" s="177"/>
      <c r="G24" s="177"/>
      <c r="H24" s="181"/>
      <c r="I24" s="178"/>
      <c r="J24" s="178"/>
    </row>
    <row r="25" spans="1:10" ht="63" customHeight="1" x14ac:dyDescent="0.25">
      <c r="A25" s="76" t="str">
        <f t="shared" si="0"/>
        <v/>
      </c>
      <c r="B25" s="77" t="str">
        <f t="shared" si="1"/>
        <v/>
      </c>
      <c r="C25" s="78" t="str">
        <f t="shared" si="2"/>
        <v/>
      </c>
      <c r="D25" s="176"/>
      <c r="E25" s="176"/>
      <c r="F25" s="177"/>
      <c r="G25" s="177"/>
      <c r="H25" s="181"/>
      <c r="I25" s="178"/>
      <c r="J25" s="178"/>
    </row>
    <row r="26" spans="1:10" ht="63" customHeight="1" x14ac:dyDescent="0.25">
      <c r="A26" s="76" t="str">
        <f t="shared" si="0"/>
        <v/>
      </c>
      <c r="B26" s="77" t="str">
        <f t="shared" si="1"/>
        <v/>
      </c>
      <c r="C26" s="78" t="str">
        <f t="shared" si="2"/>
        <v/>
      </c>
      <c r="D26" s="176"/>
      <c r="E26" s="176"/>
      <c r="F26" s="177"/>
      <c r="G26" s="177"/>
      <c r="H26" s="181"/>
      <c r="I26" s="178"/>
      <c r="J26" s="178"/>
    </row>
    <row r="27" spans="1:10" ht="63" customHeight="1" x14ac:dyDescent="0.25">
      <c r="A27" s="76" t="str">
        <f t="shared" si="0"/>
        <v/>
      </c>
      <c r="B27" s="77" t="str">
        <f t="shared" si="1"/>
        <v/>
      </c>
      <c r="C27" s="78" t="str">
        <f t="shared" si="2"/>
        <v/>
      </c>
      <c r="D27" s="176"/>
      <c r="E27" s="176"/>
      <c r="F27" s="177"/>
      <c r="G27" s="177"/>
      <c r="H27" s="181"/>
      <c r="I27" s="178"/>
      <c r="J27" s="178"/>
    </row>
    <row r="28" spans="1:10" ht="63" customHeight="1" x14ac:dyDescent="0.25">
      <c r="A28" s="76" t="str">
        <f t="shared" si="0"/>
        <v/>
      </c>
      <c r="B28" s="77" t="str">
        <f t="shared" si="1"/>
        <v/>
      </c>
      <c r="C28" s="78" t="str">
        <f t="shared" si="2"/>
        <v/>
      </c>
      <c r="D28" s="176"/>
      <c r="E28" s="176"/>
      <c r="F28" s="177"/>
      <c r="G28" s="177"/>
      <c r="H28" s="181"/>
      <c r="I28" s="178"/>
      <c r="J28" s="178"/>
    </row>
    <row r="29" spans="1:10" ht="63" customHeight="1" x14ac:dyDescent="0.25">
      <c r="A29" s="76" t="str">
        <f t="shared" si="0"/>
        <v/>
      </c>
      <c r="B29" s="77" t="str">
        <f t="shared" si="1"/>
        <v/>
      </c>
      <c r="C29" s="78" t="str">
        <f t="shared" si="2"/>
        <v/>
      </c>
      <c r="D29" s="176"/>
      <c r="E29" s="176"/>
      <c r="F29" s="177"/>
      <c r="G29" s="177"/>
      <c r="H29" s="181"/>
      <c r="I29" s="178"/>
      <c r="J29" s="178"/>
    </row>
    <row r="30" spans="1:10" ht="63" customHeight="1" x14ac:dyDescent="0.25">
      <c r="A30" s="76" t="str">
        <f t="shared" si="0"/>
        <v/>
      </c>
      <c r="B30" s="77" t="str">
        <f t="shared" si="1"/>
        <v/>
      </c>
      <c r="C30" s="78" t="str">
        <f t="shared" si="2"/>
        <v/>
      </c>
      <c r="D30" s="176"/>
      <c r="E30" s="176"/>
      <c r="F30" s="177"/>
      <c r="G30" s="177"/>
      <c r="H30" s="181"/>
      <c r="I30" s="178"/>
      <c r="J30" s="178"/>
    </row>
    <row r="31" spans="1:10" ht="63" customHeight="1" x14ac:dyDescent="0.25">
      <c r="A31" s="76" t="str">
        <f t="shared" si="0"/>
        <v/>
      </c>
      <c r="B31" s="77" t="str">
        <f t="shared" si="1"/>
        <v/>
      </c>
      <c r="C31" s="78" t="str">
        <f t="shared" si="2"/>
        <v/>
      </c>
      <c r="D31" s="176"/>
      <c r="E31" s="176"/>
      <c r="F31" s="177"/>
      <c r="G31" s="177"/>
      <c r="H31" s="181"/>
      <c r="I31" s="178"/>
      <c r="J31" s="178"/>
    </row>
    <row r="32" spans="1:10" ht="63" customHeight="1" x14ac:dyDescent="0.25">
      <c r="A32" s="76" t="str">
        <f t="shared" si="0"/>
        <v/>
      </c>
      <c r="B32" s="77" t="str">
        <f t="shared" si="1"/>
        <v/>
      </c>
      <c r="C32" s="78" t="str">
        <f t="shared" si="2"/>
        <v/>
      </c>
      <c r="D32" s="176"/>
      <c r="E32" s="176"/>
      <c r="F32" s="177"/>
      <c r="G32" s="177"/>
      <c r="H32" s="181"/>
      <c r="I32" s="178"/>
      <c r="J32" s="178"/>
    </row>
    <row r="33" spans="1:10" ht="63" customHeight="1" x14ac:dyDescent="0.25">
      <c r="A33" s="76" t="str">
        <f t="shared" si="0"/>
        <v/>
      </c>
      <c r="B33" s="77" t="str">
        <f t="shared" si="1"/>
        <v/>
      </c>
      <c r="C33" s="78" t="str">
        <f t="shared" si="2"/>
        <v/>
      </c>
      <c r="D33" s="176"/>
      <c r="E33" s="176"/>
      <c r="F33" s="177"/>
      <c r="G33" s="177"/>
      <c r="H33" s="181"/>
      <c r="I33" s="178"/>
      <c r="J33" s="178"/>
    </row>
    <row r="34" spans="1:10" ht="63" customHeight="1" x14ac:dyDescent="0.25">
      <c r="A34" s="76" t="str">
        <f t="shared" si="0"/>
        <v/>
      </c>
      <c r="B34" s="77" t="str">
        <f t="shared" si="1"/>
        <v/>
      </c>
      <c r="C34" s="78" t="str">
        <f t="shared" si="2"/>
        <v/>
      </c>
      <c r="D34" s="176"/>
      <c r="E34" s="176"/>
      <c r="F34" s="177"/>
      <c r="G34" s="177"/>
      <c r="H34" s="181"/>
      <c r="I34" s="178"/>
      <c r="J34" s="178"/>
    </row>
    <row r="35" spans="1:10" ht="63" customHeight="1" x14ac:dyDescent="0.25">
      <c r="A35" s="76" t="str">
        <f t="shared" si="0"/>
        <v/>
      </c>
      <c r="B35" s="77" t="str">
        <f t="shared" si="1"/>
        <v/>
      </c>
      <c r="C35" s="78" t="str">
        <f t="shared" si="2"/>
        <v/>
      </c>
      <c r="D35" s="176"/>
      <c r="E35" s="176"/>
      <c r="F35" s="177"/>
      <c r="G35" s="177"/>
      <c r="H35" s="181"/>
      <c r="I35" s="178"/>
      <c r="J35" s="178"/>
    </row>
    <row r="36" spans="1:10" ht="63" customHeight="1" x14ac:dyDescent="0.25">
      <c r="A36" s="76" t="str">
        <f t="shared" si="0"/>
        <v/>
      </c>
      <c r="B36" s="77" t="str">
        <f t="shared" si="1"/>
        <v/>
      </c>
      <c r="C36" s="78" t="str">
        <f t="shared" si="2"/>
        <v/>
      </c>
      <c r="D36" s="176"/>
      <c r="E36" s="176"/>
      <c r="F36" s="177"/>
      <c r="G36" s="177"/>
      <c r="H36" s="181"/>
      <c r="I36" s="178"/>
      <c r="J36" s="178"/>
    </row>
    <row r="37" spans="1:10" ht="63" customHeight="1" x14ac:dyDescent="0.25">
      <c r="A37" s="76" t="str">
        <f t="shared" si="0"/>
        <v/>
      </c>
      <c r="B37" s="77" t="str">
        <f t="shared" si="1"/>
        <v/>
      </c>
      <c r="C37" s="78" t="str">
        <f t="shared" si="2"/>
        <v/>
      </c>
      <c r="D37" s="176"/>
      <c r="E37" s="176"/>
      <c r="F37" s="177"/>
      <c r="G37" s="177"/>
      <c r="H37" s="181"/>
      <c r="I37" s="178"/>
      <c r="J37" s="178"/>
    </row>
    <row r="38" spans="1:10" ht="63" customHeight="1" x14ac:dyDescent="0.25">
      <c r="A38" s="76" t="str">
        <f t="shared" si="0"/>
        <v/>
      </c>
      <c r="B38" s="77" t="str">
        <f t="shared" si="1"/>
        <v/>
      </c>
      <c r="C38" s="78" t="str">
        <f t="shared" si="2"/>
        <v/>
      </c>
      <c r="D38" s="176"/>
      <c r="E38" s="176"/>
      <c r="F38" s="177"/>
      <c r="G38" s="177"/>
      <c r="H38" s="181"/>
      <c r="I38" s="178"/>
      <c r="J38" s="178"/>
    </row>
    <row r="39" spans="1:10" ht="63" customHeight="1" x14ac:dyDescent="0.25">
      <c r="A39" s="76" t="str">
        <f t="shared" si="0"/>
        <v/>
      </c>
      <c r="B39" s="77" t="str">
        <f t="shared" si="1"/>
        <v/>
      </c>
      <c r="C39" s="78" t="str">
        <f t="shared" si="2"/>
        <v/>
      </c>
      <c r="D39" s="176"/>
      <c r="E39" s="176"/>
      <c r="F39" s="177"/>
      <c r="G39" s="177"/>
      <c r="H39" s="181"/>
      <c r="I39" s="178"/>
      <c r="J39" s="178"/>
    </row>
    <row r="40" spans="1:10" ht="63" customHeight="1" x14ac:dyDescent="0.25">
      <c r="A40" s="76" t="str">
        <f t="shared" si="0"/>
        <v/>
      </c>
      <c r="B40" s="77" t="str">
        <f t="shared" si="1"/>
        <v/>
      </c>
      <c r="C40" s="78" t="str">
        <f t="shared" si="2"/>
        <v/>
      </c>
      <c r="D40" s="176"/>
      <c r="E40" s="176"/>
      <c r="F40" s="177"/>
      <c r="G40" s="177"/>
      <c r="H40" s="181"/>
      <c r="I40" s="178"/>
      <c r="J40" s="178"/>
    </row>
    <row r="41" spans="1:10" ht="63" customHeight="1" x14ac:dyDescent="0.25">
      <c r="A41" s="76" t="str">
        <f t="shared" si="0"/>
        <v/>
      </c>
      <c r="B41" s="77" t="str">
        <f t="shared" si="1"/>
        <v/>
      </c>
      <c r="C41" s="78" t="str">
        <f t="shared" si="2"/>
        <v/>
      </c>
      <c r="D41" s="176"/>
      <c r="E41" s="176"/>
      <c r="F41" s="177"/>
      <c r="G41" s="177"/>
      <c r="H41" s="181"/>
      <c r="I41" s="178"/>
      <c r="J41" s="178"/>
    </row>
    <row r="42" spans="1:10" ht="63" customHeight="1" x14ac:dyDescent="0.25">
      <c r="A42" s="76" t="str">
        <f t="shared" si="0"/>
        <v/>
      </c>
      <c r="B42" s="77" t="str">
        <f t="shared" si="1"/>
        <v/>
      </c>
      <c r="C42" s="78" t="str">
        <f t="shared" si="2"/>
        <v/>
      </c>
      <c r="D42" s="176"/>
      <c r="E42" s="176"/>
      <c r="F42" s="177"/>
      <c r="G42" s="177"/>
      <c r="H42" s="181"/>
      <c r="I42" s="178"/>
      <c r="J42" s="178"/>
    </row>
    <row r="43" spans="1:10" ht="63" customHeight="1" x14ac:dyDescent="0.25">
      <c r="A43" s="76" t="str">
        <f t="shared" si="0"/>
        <v/>
      </c>
      <c r="B43" s="77" t="str">
        <f t="shared" si="1"/>
        <v/>
      </c>
      <c r="C43" s="78" t="str">
        <f t="shared" si="2"/>
        <v/>
      </c>
      <c r="D43" s="176"/>
      <c r="E43" s="176"/>
      <c r="F43" s="177"/>
      <c r="G43" s="177"/>
      <c r="H43" s="181"/>
      <c r="I43" s="178"/>
      <c r="J43" s="178"/>
    </row>
    <row r="44" spans="1:10" ht="63" customHeight="1" x14ac:dyDescent="0.25">
      <c r="A44" s="76" t="str">
        <f t="shared" si="0"/>
        <v/>
      </c>
      <c r="B44" s="77" t="str">
        <f t="shared" si="1"/>
        <v/>
      </c>
      <c r="C44" s="78" t="str">
        <f t="shared" si="2"/>
        <v/>
      </c>
      <c r="D44" s="176"/>
      <c r="E44" s="176"/>
      <c r="F44" s="177"/>
      <c r="G44" s="177"/>
      <c r="H44" s="181"/>
      <c r="I44" s="178"/>
      <c r="J44" s="178"/>
    </row>
    <row r="45" spans="1:10" ht="63" customHeight="1" x14ac:dyDescent="0.25">
      <c r="A45" s="76" t="str">
        <f t="shared" si="0"/>
        <v/>
      </c>
      <c r="B45" s="77" t="str">
        <f t="shared" si="1"/>
        <v/>
      </c>
      <c r="C45" s="78" t="str">
        <f t="shared" si="2"/>
        <v/>
      </c>
      <c r="D45" s="176"/>
      <c r="E45" s="176"/>
      <c r="F45" s="177"/>
      <c r="G45" s="177"/>
      <c r="H45" s="181"/>
      <c r="I45" s="178"/>
      <c r="J45" s="178"/>
    </row>
    <row r="46" spans="1:10" ht="63" customHeight="1" x14ac:dyDescent="0.25">
      <c r="A46" s="76" t="str">
        <f t="shared" si="0"/>
        <v/>
      </c>
      <c r="B46" s="77" t="str">
        <f t="shared" si="1"/>
        <v/>
      </c>
      <c r="C46" s="78" t="str">
        <f t="shared" si="2"/>
        <v/>
      </c>
      <c r="D46" s="176"/>
      <c r="E46" s="176"/>
      <c r="F46" s="177"/>
      <c r="G46" s="177"/>
      <c r="H46" s="181"/>
      <c r="I46" s="178"/>
      <c r="J46" s="178"/>
    </row>
    <row r="47" spans="1:10" ht="63" customHeight="1" x14ac:dyDescent="0.25">
      <c r="A47" s="76" t="str">
        <f t="shared" si="0"/>
        <v/>
      </c>
      <c r="B47" s="77" t="str">
        <f t="shared" si="1"/>
        <v/>
      </c>
      <c r="C47" s="78" t="str">
        <f t="shared" si="2"/>
        <v/>
      </c>
      <c r="D47" s="176"/>
      <c r="E47" s="176"/>
      <c r="F47" s="177"/>
      <c r="G47" s="177"/>
      <c r="H47" s="181"/>
      <c r="I47" s="178"/>
      <c r="J47" s="178"/>
    </row>
    <row r="48" spans="1:10" ht="63" customHeight="1" x14ac:dyDescent="0.25">
      <c r="A48" s="76" t="str">
        <f t="shared" si="0"/>
        <v/>
      </c>
      <c r="B48" s="77" t="str">
        <f t="shared" si="1"/>
        <v/>
      </c>
      <c r="C48" s="78" t="str">
        <f t="shared" si="2"/>
        <v/>
      </c>
      <c r="D48" s="176"/>
      <c r="E48" s="176"/>
      <c r="F48" s="177"/>
      <c r="G48" s="177"/>
      <c r="H48" s="181"/>
      <c r="I48" s="178"/>
      <c r="J48" s="178"/>
    </row>
    <row r="49" spans="1:10" ht="63" customHeight="1" x14ac:dyDescent="0.25">
      <c r="A49" s="76" t="str">
        <f t="shared" si="0"/>
        <v/>
      </c>
      <c r="B49" s="77" t="str">
        <f t="shared" si="1"/>
        <v/>
      </c>
      <c r="C49" s="78" t="str">
        <f t="shared" si="2"/>
        <v/>
      </c>
      <c r="D49" s="176"/>
      <c r="E49" s="176"/>
      <c r="F49" s="177"/>
      <c r="G49" s="177"/>
      <c r="H49" s="181"/>
      <c r="I49" s="178"/>
      <c r="J49" s="178"/>
    </row>
    <row r="50" spans="1:10" ht="63" customHeight="1" x14ac:dyDescent="0.25">
      <c r="A50" s="76" t="str">
        <f t="shared" si="0"/>
        <v/>
      </c>
      <c r="B50" s="77" t="str">
        <f t="shared" si="1"/>
        <v/>
      </c>
      <c r="C50" s="78" t="str">
        <f t="shared" si="2"/>
        <v/>
      </c>
      <c r="D50" s="176"/>
      <c r="E50" s="176"/>
      <c r="F50" s="177"/>
      <c r="G50" s="177"/>
      <c r="H50" s="181"/>
      <c r="I50" s="178"/>
      <c r="J50" s="178"/>
    </row>
  </sheetData>
  <sheetProtection password="CC74" sheet="1" objects="1" scenarios="1" insertHyperlinks="0"/>
  <mergeCells count="4">
    <mergeCell ref="G1:G3"/>
    <mergeCell ref="H2:J3"/>
    <mergeCell ref="A3:E3"/>
    <mergeCell ref="H1:I1"/>
  </mergeCells>
  <conditionalFormatting sqref="H19">
    <cfRule type="cellIs" dxfId="145" priority="2" operator="equal">
      <formula>0</formula>
    </cfRule>
  </conditionalFormatting>
  <conditionalFormatting sqref="F3">
    <cfRule type="expression" dxfId="144" priority="1">
      <formula>$A$3="?"</formula>
    </cfRule>
  </conditionalFormatting>
  <dataValidations count="4">
    <dataValidation type="list" allowBlank="1" showInputMessage="1" showErrorMessage="1" sqref="D5:D50" xr:uid="{00000000-0002-0000-0500-000000000000}">
      <formula1>Autori</formula1>
    </dataValidation>
    <dataValidation type="list" allowBlank="1" showInputMessage="1" showErrorMessage="1" sqref="E5:E50" xr:uid="{00000000-0002-0000-0500-000001000000}">
      <formula1>AnFI</formula1>
    </dataValidation>
    <dataValidation type="list" allowBlank="1" showInputMessage="1" showErrorMessage="1" sqref="F5:F50" xr:uid="{00000000-0002-0000-0500-000002000000}">
      <formula1>bunuf</formula1>
    </dataValidation>
    <dataValidation type="list" allowBlank="1" showInputMessage="1" showErrorMessage="1" sqref="G5:G50" xr:uid="{00000000-0002-0000-0500-000003000000}">
      <formula1>bunug</formula1>
    </dataValidation>
  </dataValidations>
  <pageMargins left="0.7" right="0.7" top="0.75" bottom="0.75" header="0.3" footer="0.3"/>
  <pageSetup paperSize="9" orientation="portrait" horizontalDpi="4294967293" verticalDpi="4294967293"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99FF99"/>
  </sheetPr>
  <dimension ref="A1:I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18.7109375" customWidth="1"/>
    <col min="4" max="4" width="15.28515625" customWidth="1"/>
    <col min="5" max="5" width="13.42578125" customWidth="1"/>
    <col min="6" max="6" width="26.42578125" customWidth="1"/>
    <col min="7" max="7" width="79.42578125" customWidth="1"/>
    <col min="8" max="8" width="34.28515625" customWidth="1"/>
    <col min="9" max="9" width="80.7109375" customWidth="1"/>
  </cols>
  <sheetData>
    <row r="1" spans="1:9" ht="31.5" customHeight="1" x14ac:dyDescent="0.25">
      <c r="A1" s="102" t="str">
        <f>FisaAutoevaluare!A1</f>
        <v>Universitatea SPIRU HARET - 
Anul universitar 2021-2022</v>
      </c>
      <c r="B1" s="102"/>
      <c r="C1" s="102"/>
      <c r="D1" s="102"/>
      <c r="E1" s="102"/>
      <c r="F1" s="669" t="str">
        <f>HYPERLINK("#FisaAutoevaluare!D225","Inapoi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row>
    <row r="2" spans="1:9" ht="15.75" customHeight="1" x14ac:dyDescent="0.25">
      <c r="A2" s="102">
        <f>FisaAutoevaluare!D2</f>
        <v>0</v>
      </c>
      <c r="B2" s="102"/>
      <c r="C2" s="102"/>
      <c r="D2" s="102"/>
      <c r="E2" s="102"/>
      <c r="F2" s="670"/>
      <c r="G2" s="681" t="str">
        <f>FisaAutoevaluare!D225</f>
        <v>Participarea, din partea Universităţii Spiru Haret, în calitate de "Visiting Professor", la universităţi din străinătate. Participarea, din partea Universităţii Spiru Haret, pe bază de invitaţie, la conferinţe/ prelegeri/ cursuri desfăşurate la alte universităţi. Participarea, din partea Universităţii Spiru Haret, la burse de studii/ cercetare/ documentare.</v>
      </c>
      <c r="H2" s="681"/>
      <c r="I2" s="681"/>
    </row>
    <row r="3" spans="1:9" ht="18" customHeight="1" x14ac:dyDescent="0.25">
      <c r="A3" s="676" t="str">
        <f>IF(FisaAutoevaluare!D3="","?",FisaAutoevaluare!D3)</f>
        <v>?</v>
      </c>
      <c r="B3" s="676"/>
      <c r="C3" s="676"/>
      <c r="D3" s="676"/>
      <c r="E3" s="103"/>
      <c r="F3" s="671"/>
      <c r="G3" s="682"/>
      <c r="H3" s="682"/>
      <c r="I3" s="682"/>
    </row>
    <row r="4" spans="1:9" s="43" customFormat="1" ht="30" x14ac:dyDescent="0.25">
      <c r="A4" s="74" t="s">
        <v>1962</v>
      </c>
      <c r="B4" s="75" t="s">
        <v>1963</v>
      </c>
      <c r="C4" s="75" t="s">
        <v>2277</v>
      </c>
      <c r="D4" s="197" t="s">
        <v>2317</v>
      </c>
      <c r="E4" s="198" t="s">
        <v>2105</v>
      </c>
      <c r="F4" s="198" t="s">
        <v>2341</v>
      </c>
      <c r="G4" s="198" t="s">
        <v>2339</v>
      </c>
      <c r="H4" s="198" t="s">
        <v>2340</v>
      </c>
      <c r="I4" s="198" t="s">
        <v>2591</v>
      </c>
    </row>
    <row r="5" spans="1:9" ht="63" customHeight="1" x14ac:dyDescent="0.25">
      <c r="A5" s="76" t="str">
        <f>IF(G5="","",ROW()-4)</f>
        <v/>
      </c>
      <c r="B5" s="77" t="str">
        <f>IF(G5="","","C32")</f>
        <v/>
      </c>
      <c r="C5" s="78" t="str">
        <f>IF(AND(D5&lt;&gt;"",E5&lt;&gt;""),PROPER(A$3),"")</f>
        <v/>
      </c>
      <c r="D5" s="186"/>
      <c r="E5" s="186"/>
      <c r="F5" s="180"/>
      <c r="G5" s="178"/>
      <c r="H5" s="180"/>
      <c r="I5" s="178"/>
    </row>
    <row r="6" spans="1:9" ht="63" customHeight="1" x14ac:dyDescent="0.25">
      <c r="A6" s="76" t="str">
        <f t="shared" ref="A6:A50" si="0">IF(G6="","",ROW()-4)</f>
        <v/>
      </c>
      <c r="B6" s="77" t="str">
        <f t="shared" ref="B6:B50" si="1">IF(G6="","","C32")</f>
        <v/>
      </c>
      <c r="C6" s="78" t="str">
        <f t="shared" ref="C6:C50" si="2">IF(AND(D6&lt;&gt;"",E6&lt;&gt;""),PROPER(A$3),"")</f>
        <v/>
      </c>
      <c r="D6" s="186"/>
      <c r="E6" s="186"/>
      <c r="F6" s="180"/>
      <c r="G6" s="178"/>
      <c r="H6" s="180"/>
      <c r="I6" s="178"/>
    </row>
    <row r="7" spans="1:9" ht="63" customHeight="1" x14ac:dyDescent="0.25">
      <c r="A7" s="76" t="str">
        <f t="shared" si="0"/>
        <v/>
      </c>
      <c r="B7" s="77" t="str">
        <f t="shared" si="1"/>
        <v/>
      </c>
      <c r="C7" s="78" t="str">
        <f t="shared" si="2"/>
        <v/>
      </c>
      <c r="D7" s="186"/>
      <c r="E7" s="186"/>
      <c r="F7" s="180"/>
      <c r="G7" s="180"/>
      <c r="H7" s="180"/>
      <c r="I7" s="178"/>
    </row>
    <row r="8" spans="1:9" ht="63" customHeight="1" x14ac:dyDescent="0.25">
      <c r="A8" s="76" t="str">
        <f t="shared" si="0"/>
        <v/>
      </c>
      <c r="B8" s="77" t="str">
        <f t="shared" si="1"/>
        <v/>
      </c>
      <c r="C8" s="78" t="str">
        <f t="shared" si="2"/>
        <v/>
      </c>
      <c r="D8" s="186"/>
      <c r="E8" s="186"/>
      <c r="F8" s="180"/>
      <c r="G8" s="180"/>
      <c r="H8" s="180"/>
      <c r="I8" s="178"/>
    </row>
    <row r="9" spans="1:9" ht="63" customHeight="1" x14ac:dyDescent="0.25">
      <c r="A9" s="76" t="str">
        <f t="shared" si="0"/>
        <v/>
      </c>
      <c r="B9" s="77" t="str">
        <f t="shared" si="1"/>
        <v/>
      </c>
      <c r="C9" s="78" t="str">
        <f t="shared" si="2"/>
        <v/>
      </c>
      <c r="D9" s="186"/>
      <c r="E9" s="186"/>
      <c r="F9" s="180"/>
      <c r="G9" s="180"/>
      <c r="H9" s="180"/>
      <c r="I9" s="178"/>
    </row>
    <row r="10" spans="1:9" ht="63" customHeight="1" x14ac:dyDescent="0.25">
      <c r="A10" s="76" t="str">
        <f t="shared" si="0"/>
        <v/>
      </c>
      <c r="B10" s="77" t="str">
        <f t="shared" si="1"/>
        <v/>
      </c>
      <c r="C10" s="78" t="str">
        <f t="shared" si="2"/>
        <v/>
      </c>
      <c r="D10" s="186"/>
      <c r="E10" s="186"/>
      <c r="F10" s="180"/>
      <c r="G10" s="180"/>
      <c r="H10" s="180"/>
      <c r="I10" s="178"/>
    </row>
    <row r="11" spans="1:9" ht="63" customHeight="1" x14ac:dyDescent="0.25">
      <c r="A11" s="76" t="str">
        <f t="shared" si="0"/>
        <v/>
      </c>
      <c r="B11" s="77" t="str">
        <f t="shared" si="1"/>
        <v/>
      </c>
      <c r="C11" s="78" t="str">
        <f t="shared" si="2"/>
        <v/>
      </c>
      <c r="D11" s="186"/>
      <c r="E11" s="186"/>
      <c r="F11" s="180"/>
      <c r="G11" s="179"/>
      <c r="H11" s="180"/>
      <c r="I11" s="178"/>
    </row>
    <row r="12" spans="1:9" ht="63" customHeight="1" x14ac:dyDescent="0.25">
      <c r="A12" s="76" t="str">
        <f t="shared" si="0"/>
        <v/>
      </c>
      <c r="B12" s="77" t="str">
        <f t="shared" si="1"/>
        <v/>
      </c>
      <c r="C12" s="78" t="str">
        <f t="shared" si="2"/>
        <v/>
      </c>
      <c r="D12" s="186"/>
      <c r="E12" s="186"/>
      <c r="F12" s="180"/>
      <c r="G12" s="180"/>
      <c r="H12" s="180"/>
      <c r="I12" s="178"/>
    </row>
    <row r="13" spans="1:9" ht="63" customHeight="1" x14ac:dyDescent="0.25">
      <c r="A13" s="76" t="str">
        <f t="shared" si="0"/>
        <v/>
      </c>
      <c r="B13" s="77" t="str">
        <f t="shared" si="1"/>
        <v/>
      </c>
      <c r="C13" s="78" t="str">
        <f t="shared" si="2"/>
        <v/>
      </c>
      <c r="D13" s="186"/>
      <c r="E13" s="186"/>
      <c r="F13" s="180"/>
      <c r="G13" s="180"/>
      <c r="H13" s="180"/>
      <c r="I13" s="178"/>
    </row>
    <row r="14" spans="1:9" ht="63" customHeight="1" x14ac:dyDescent="0.25">
      <c r="A14" s="76" t="str">
        <f t="shared" si="0"/>
        <v/>
      </c>
      <c r="B14" s="77" t="str">
        <f t="shared" si="1"/>
        <v/>
      </c>
      <c r="C14" s="78" t="str">
        <f t="shared" si="2"/>
        <v/>
      </c>
      <c r="D14" s="186"/>
      <c r="E14" s="186"/>
      <c r="F14" s="180"/>
      <c r="G14" s="180"/>
      <c r="H14" s="180"/>
      <c r="I14" s="178"/>
    </row>
    <row r="15" spans="1:9" ht="63" customHeight="1" x14ac:dyDescent="0.25">
      <c r="A15" s="76" t="str">
        <f t="shared" si="0"/>
        <v/>
      </c>
      <c r="B15" s="77" t="str">
        <f t="shared" si="1"/>
        <v/>
      </c>
      <c r="C15" s="78" t="str">
        <f t="shared" si="2"/>
        <v/>
      </c>
      <c r="D15" s="186"/>
      <c r="E15" s="186"/>
      <c r="F15" s="180"/>
      <c r="G15" s="180"/>
      <c r="H15" s="180"/>
      <c r="I15" s="178"/>
    </row>
    <row r="16" spans="1:9" ht="63" customHeight="1" x14ac:dyDescent="0.25">
      <c r="A16" s="76" t="str">
        <f t="shared" si="0"/>
        <v/>
      </c>
      <c r="B16" s="77" t="str">
        <f t="shared" si="1"/>
        <v/>
      </c>
      <c r="C16" s="78" t="str">
        <f t="shared" si="2"/>
        <v/>
      </c>
      <c r="D16" s="186"/>
      <c r="E16" s="186"/>
      <c r="F16" s="180"/>
      <c r="G16" s="180"/>
      <c r="H16" s="180"/>
      <c r="I16" s="178"/>
    </row>
    <row r="17" spans="1:9" ht="63" customHeight="1" x14ac:dyDescent="0.25">
      <c r="A17" s="76" t="str">
        <f t="shared" si="0"/>
        <v/>
      </c>
      <c r="B17" s="77" t="str">
        <f t="shared" si="1"/>
        <v/>
      </c>
      <c r="C17" s="78" t="str">
        <f t="shared" si="2"/>
        <v/>
      </c>
      <c r="D17" s="186"/>
      <c r="E17" s="186"/>
      <c r="F17" s="180"/>
      <c r="G17" s="180"/>
      <c r="H17" s="180"/>
      <c r="I17" s="178"/>
    </row>
    <row r="18" spans="1:9" ht="63" customHeight="1" x14ac:dyDescent="0.25">
      <c r="A18" s="76" t="str">
        <f t="shared" si="0"/>
        <v/>
      </c>
      <c r="B18" s="77" t="str">
        <f t="shared" si="1"/>
        <v/>
      </c>
      <c r="C18" s="78" t="str">
        <f t="shared" si="2"/>
        <v/>
      </c>
      <c r="D18" s="186"/>
      <c r="E18" s="186"/>
      <c r="F18" s="180"/>
      <c r="G18" s="180"/>
      <c r="H18" s="180"/>
      <c r="I18" s="178"/>
    </row>
    <row r="19" spans="1:9" ht="63" customHeight="1" x14ac:dyDescent="0.25">
      <c r="A19" s="76" t="str">
        <f t="shared" si="0"/>
        <v/>
      </c>
      <c r="B19" s="77" t="str">
        <f t="shared" si="1"/>
        <v/>
      </c>
      <c r="C19" s="78" t="str">
        <f t="shared" si="2"/>
        <v/>
      </c>
      <c r="D19" s="186"/>
      <c r="E19" s="186"/>
      <c r="F19" s="180"/>
      <c r="G19" s="180"/>
      <c r="H19" s="180"/>
      <c r="I19" s="178"/>
    </row>
    <row r="20" spans="1:9" ht="63" customHeight="1" x14ac:dyDescent="0.25">
      <c r="A20" s="76" t="str">
        <f t="shared" si="0"/>
        <v/>
      </c>
      <c r="B20" s="77" t="str">
        <f t="shared" si="1"/>
        <v/>
      </c>
      <c r="C20" s="78" t="str">
        <f t="shared" si="2"/>
        <v/>
      </c>
      <c r="D20" s="186"/>
      <c r="E20" s="186"/>
      <c r="F20" s="180"/>
      <c r="G20" s="180"/>
      <c r="H20" s="180"/>
      <c r="I20" s="178"/>
    </row>
    <row r="21" spans="1:9" ht="63" customHeight="1" x14ac:dyDescent="0.25">
      <c r="A21" s="76" t="str">
        <f t="shared" si="0"/>
        <v/>
      </c>
      <c r="B21" s="77" t="str">
        <f t="shared" si="1"/>
        <v/>
      </c>
      <c r="C21" s="78" t="str">
        <f t="shared" si="2"/>
        <v/>
      </c>
      <c r="D21" s="186"/>
      <c r="E21" s="186"/>
      <c r="F21" s="181"/>
      <c r="G21" s="181"/>
      <c r="H21" s="180"/>
      <c r="I21" s="178"/>
    </row>
    <row r="22" spans="1:9" ht="63" customHeight="1" x14ac:dyDescent="0.25">
      <c r="A22" s="76" t="str">
        <f t="shared" si="0"/>
        <v/>
      </c>
      <c r="B22" s="77" t="str">
        <f t="shared" si="1"/>
        <v/>
      </c>
      <c r="C22" s="78" t="str">
        <f t="shared" si="2"/>
        <v/>
      </c>
      <c r="D22" s="186"/>
      <c r="E22" s="186"/>
      <c r="F22" s="181"/>
      <c r="G22" s="181"/>
      <c r="H22" s="180"/>
      <c r="I22" s="178"/>
    </row>
    <row r="23" spans="1:9" ht="63" customHeight="1" x14ac:dyDescent="0.25">
      <c r="A23" s="76" t="str">
        <f t="shared" si="0"/>
        <v/>
      </c>
      <c r="B23" s="77" t="str">
        <f t="shared" si="1"/>
        <v/>
      </c>
      <c r="C23" s="78" t="str">
        <f t="shared" si="2"/>
        <v/>
      </c>
      <c r="D23" s="186"/>
      <c r="E23" s="186"/>
      <c r="F23" s="181"/>
      <c r="G23" s="181"/>
      <c r="H23" s="180"/>
      <c r="I23" s="178"/>
    </row>
    <row r="24" spans="1:9" ht="63" customHeight="1" x14ac:dyDescent="0.25">
      <c r="A24" s="76" t="str">
        <f t="shared" si="0"/>
        <v/>
      </c>
      <c r="B24" s="77" t="str">
        <f t="shared" si="1"/>
        <v/>
      </c>
      <c r="C24" s="78" t="str">
        <f t="shared" si="2"/>
        <v/>
      </c>
      <c r="D24" s="186"/>
      <c r="E24" s="186"/>
      <c r="F24" s="190"/>
      <c r="G24" s="181"/>
      <c r="H24" s="180"/>
      <c r="I24" s="178"/>
    </row>
    <row r="25" spans="1:9" ht="63" customHeight="1" x14ac:dyDescent="0.25">
      <c r="A25" s="76" t="str">
        <f t="shared" si="0"/>
        <v/>
      </c>
      <c r="B25" s="77" t="str">
        <f t="shared" si="1"/>
        <v/>
      </c>
      <c r="C25" s="78" t="str">
        <f t="shared" si="2"/>
        <v/>
      </c>
      <c r="D25" s="186"/>
      <c r="E25" s="186"/>
      <c r="F25" s="181"/>
      <c r="G25" s="181"/>
      <c r="H25" s="180"/>
      <c r="I25" s="178"/>
    </row>
    <row r="26" spans="1:9" ht="63" customHeight="1" x14ac:dyDescent="0.25">
      <c r="A26" s="76" t="str">
        <f t="shared" si="0"/>
        <v/>
      </c>
      <c r="B26" s="77" t="str">
        <f t="shared" si="1"/>
        <v/>
      </c>
      <c r="C26" s="78" t="str">
        <f t="shared" si="2"/>
        <v/>
      </c>
      <c r="D26" s="186"/>
      <c r="E26" s="186"/>
      <c r="F26" s="181"/>
      <c r="G26" s="181"/>
      <c r="H26" s="180"/>
      <c r="I26" s="178"/>
    </row>
    <row r="27" spans="1:9" ht="63" customHeight="1" x14ac:dyDescent="0.25">
      <c r="A27" s="76" t="str">
        <f t="shared" si="0"/>
        <v/>
      </c>
      <c r="B27" s="77" t="str">
        <f t="shared" si="1"/>
        <v/>
      </c>
      <c r="C27" s="78" t="str">
        <f t="shared" si="2"/>
        <v/>
      </c>
      <c r="D27" s="186"/>
      <c r="E27" s="186"/>
      <c r="F27" s="181"/>
      <c r="G27" s="181"/>
      <c r="H27" s="180"/>
      <c r="I27" s="178"/>
    </row>
    <row r="28" spans="1:9" ht="63" customHeight="1" x14ac:dyDescent="0.25">
      <c r="A28" s="76" t="str">
        <f t="shared" si="0"/>
        <v/>
      </c>
      <c r="B28" s="77" t="str">
        <f t="shared" si="1"/>
        <v/>
      </c>
      <c r="C28" s="78" t="str">
        <f t="shared" si="2"/>
        <v/>
      </c>
      <c r="D28" s="186"/>
      <c r="E28" s="186"/>
      <c r="F28" s="181"/>
      <c r="G28" s="181"/>
      <c r="H28" s="180"/>
      <c r="I28" s="178"/>
    </row>
    <row r="29" spans="1:9" ht="63" customHeight="1" x14ac:dyDescent="0.25">
      <c r="A29" s="76" t="str">
        <f t="shared" si="0"/>
        <v/>
      </c>
      <c r="B29" s="77" t="str">
        <f t="shared" si="1"/>
        <v/>
      </c>
      <c r="C29" s="78" t="str">
        <f t="shared" si="2"/>
        <v/>
      </c>
      <c r="D29" s="186"/>
      <c r="E29" s="186"/>
      <c r="F29" s="181"/>
      <c r="G29" s="181"/>
      <c r="H29" s="180"/>
      <c r="I29" s="178"/>
    </row>
    <row r="30" spans="1:9" ht="63" customHeight="1" x14ac:dyDescent="0.25">
      <c r="A30" s="76" t="str">
        <f t="shared" si="0"/>
        <v/>
      </c>
      <c r="B30" s="77" t="str">
        <f t="shared" si="1"/>
        <v/>
      </c>
      <c r="C30" s="78" t="str">
        <f t="shared" si="2"/>
        <v/>
      </c>
      <c r="D30" s="186"/>
      <c r="E30" s="186"/>
      <c r="F30" s="181"/>
      <c r="G30" s="181"/>
      <c r="H30" s="180"/>
      <c r="I30" s="178"/>
    </row>
    <row r="31" spans="1:9" ht="63" customHeight="1" x14ac:dyDescent="0.25">
      <c r="A31" s="76" t="str">
        <f t="shared" si="0"/>
        <v/>
      </c>
      <c r="B31" s="77" t="str">
        <f t="shared" si="1"/>
        <v/>
      </c>
      <c r="C31" s="78" t="str">
        <f t="shared" si="2"/>
        <v/>
      </c>
      <c r="D31" s="186"/>
      <c r="E31" s="186"/>
      <c r="F31" s="181"/>
      <c r="G31" s="181"/>
      <c r="H31" s="180"/>
      <c r="I31" s="178"/>
    </row>
    <row r="32" spans="1:9" ht="63" customHeight="1" x14ac:dyDescent="0.25">
      <c r="A32" s="76" t="str">
        <f t="shared" si="0"/>
        <v/>
      </c>
      <c r="B32" s="77" t="str">
        <f t="shared" si="1"/>
        <v/>
      </c>
      <c r="C32" s="78" t="str">
        <f t="shared" si="2"/>
        <v/>
      </c>
      <c r="D32" s="186"/>
      <c r="E32" s="186"/>
      <c r="F32" s="181"/>
      <c r="G32" s="181"/>
      <c r="H32" s="180"/>
      <c r="I32" s="178"/>
    </row>
    <row r="33" spans="1:9" ht="63" customHeight="1" x14ac:dyDescent="0.25">
      <c r="A33" s="76" t="str">
        <f t="shared" si="0"/>
        <v/>
      </c>
      <c r="B33" s="77" t="str">
        <f t="shared" si="1"/>
        <v/>
      </c>
      <c r="C33" s="78" t="str">
        <f t="shared" si="2"/>
        <v/>
      </c>
      <c r="D33" s="186"/>
      <c r="E33" s="186"/>
      <c r="F33" s="181"/>
      <c r="G33" s="181"/>
      <c r="H33" s="180"/>
      <c r="I33" s="178"/>
    </row>
    <row r="34" spans="1:9" ht="63" customHeight="1" x14ac:dyDescent="0.25">
      <c r="A34" s="76" t="str">
        <f t="shared" si="0"/>
        <v/>
      </c>
      <c r="B34" s="77" t="str">
        <f t="shared" si="1"/>
        <v/>
      </c>
      <c r="C34" s="78" t="str">
        <f t="shared" si="2"/>
        <v/>
      </c>
      <c r="D34" s="186"/>
      <c r="E34" s="186"/>
      <c r="F34" s="181"/>
      <c r="G34" s="181"/>
      <c r="H34" s="180"/>
      <c r="I34" s="178"/>
    </row>
    <row r="35" spans="1:9" ht="63" customHeight="1" x14ac:dyDescent="0.25">
      <c r="A35" s="76" t="str">
        <f t="shared" si="0"/>
        <v/>
      </c>
      <c r="B35" s="77" t="str">
        <f t="shared" si="1"/>
        <v/>
      </c>
      <c r="C35" s="78" t="str">
        <f t="shared" si="2"/>
        <v/>
      </c>
      <c r="D35" s="186"/>
      <c r="E35" s="186"/>
      <c r="F35" s="181"/>
      <c r="G35" s="181"/>
      <c r="H35" s="180"/>
      <c r="I35" s="178"/>
    </row>
    <row r="36" spans="1:9" ht="63" customHeight="1" x14ac:dyDescent="0.25">
      <c r="A36" s="76" t="str">
        <f t="shared" si="0"/>
        <v/>
      </c>
      <c r="B36" s="77" t="str">
        <f t="shared" si="1"/>
        <v/>
      </c>
      <c r="C36" s="78" t="str">
        <f t="shared" si="2"/>
        <v/>
      </c>
      <c r="D36" s="186"/>
      <c r="E36" s="186"/>
      <c r="F36" s="181"/>
      <c r="G36" s="181"/>
      <c r="H36" s="180"/>
      <c r="I36" s="178"/>
    </row>
    <row r="37" spans="1:9" ht="63" customHeight="1" x14ac:dyDescent="0.25">
      <c r="A37" s="76" t="str">
        <f t="shared" si="0"/>
        <v/>
      </c>
      <c r="B37" s="77" t="str">
        <f t="shared" si="1"/>
        <v/>
      </c>
      <c r="C37" s="78" t="str">
        <f t="shared" si="2"/>
        <v/>
      </c>
      <c r="D37" s="186"/>
      <c r="E37" s="186"/>
      <c r="F37" s="181"/>
      <c r="G37" s="181"/>
      <c r="H37" s="180"/>
      <c r="I37" s="178"/>
    </row>
    <row r="38" spans="1:9" ht="63" customHeight="1" x14ac:dyDescent="0.25">
      <c r="A38" s="76" t="str">
        <f t="shared" si="0"/>
        <v/>
      </c>
      <c r="B38" s="77" t="str">
        <f t="shared" si="1"/>
        <v/>
      </c>
      <c r="C38" s="78" t="str">
        <f t="shared" si="2"/>
        <v/>
      </c>
      <c r="D38" s="186"/>
      <c r="E38" s="186"/>
      <c r="F38" s="181"/>
      <c r="G38" s="181"/>
      <c r="H38" s="180"/>
      <c r="I38" s="178"/>
    </row>
    <row r="39" spans="1:9" ht="63" customHeight="1" x14ac:dyDescent="0.25">
      <c r="A39" s="76" t="str">
        <f t="shared" si="0"/>
        <v/>
      </c>
      <c r="B39" s="77" t="str">
        <f t="shared" si="1"/>
        <v/>
      </c>
      <c r="C39" s="78" t="str">
        <f t="shared" si="2"/>
        <v/>
      </c>
      <c r="D39" s="186"/>
      <c r="E39" s="186"/>
      <c r="F39" s="181"/>
      <c r="G39" s="181"/>
      <c r="H39" s="180"/>
      <c r="I39" s="178"/>
    </row>
    <row r="40" spans="1:9" ht="63" customHeight="1" x14ac:dyDescent="0.25">
      <c r="A40" s="76" t="str">
        <f t="shared" si="0"/>
        <v/>
      </c>
      <c r="B40" s="77" t="str">
        <f t="shared" si="1"/>
        <v/>
      </c>
      <c r="C40" s="78" t="str">
        <f t="shared" si="2"/>
        <v/>
      </c>
      <c r="D40" s="186"/>
      <c r="E40" s="186"/>
      <c r="F40" s="181"/>
      <c r="G40" s="181"/>
      <c r="H40" s="180"/>
      <c r="I40" s="178"/>
    </row>
    <row r="41" spans="1:9" ht="63" customHeight="1" x14ac:dyDescent="0.25">
      <c r="A41" s="76" t="str">
        <f t="shared" si="0"/>
        <v/>
      </c>
      <c r="B41" s="77" t="str">
        <f t="shared" si="1"/>
        <v/>
      </c>
      <c r="C41" s="78" t="str">
        <f t="shared" si="2"/>
        <v/>
      </c>
      <c r="D41" s="186"/>
      <c r="E41" s="186"/>
      <c r="F41" s="181"/>
      <c r="G41" s="181"/>
      <c r="H41" s="180"/>
      <c r="I41" s="178"/>
    </row>
    <row r="42" spans="1:9" ht="63" customHeight="1" x14ac:dyDescent="0.25">
      <c r="A42" s="76" t="str">
        <f t="shared" si="0"/>
        <v/>
      </c>
      <c r="B42" s="77" t="str">
        <f t="shared" si="1"/>
        <v/>
      </c>
      <c r="C42" s="78" t="str">
        <f t="shared" si="2"/>
        <v/>
      </c>
      <c r="D42" s="186"/>
      <c r="E42" s="186"/>
      <c r="F42" s="181"/>
      <c r="G42" s="181"/>
      <c r="H42" s="180"/>
      <c r="I42" s="178"/>
    </row>
    <row r="43" spans="1:9" ht="63" customHeight="1" x14ac:dyDescent="0.25">
      <c r="A43" s="76" t="str">
        <f t="shared" si="0"/>
        <v/>
      </c>
      <c r="B43" s="77" t="str">
        <f t="shared" si="1"/>
        <v/>
      </c>
      <c r="C43" s="78" t="str">
        <f t="shared" si="2"/>
        <v/>
      </c>
      <c r="D43" s="186"/>
      <c r="E43" s="186"/>
      <c r="F43" s="181"/>
      <c r="G43" s="181"/>
      <c r="H43" s="180"/>
      <c r="I43" s="178"/>
    </row>
    <row r="44" spans="1:9" ht="63" customHeight="1" x14ac:dyDescent="0.25">
      <c r="A44" s="76" t="str">
        <f t="shared" si="0"/>
        <v/>
      </c>
      <c r="B44" s="77" t="str">
        <f t="shared" si="1"/>
        <v/>
      </c>
      <c r="C44" s="78" t="str">
        <f t="shared" si="2"/>
        <v/>
      </c>
      <c r="D44" s="186"/>
      <c r="E44" s="186"/>
      <c r="F44" s="181"/>
      <c r="G44" s="181"/>
      <c r="H44" s="180"/>
      <c r="I44" s="178"/>
    </row>
    <row r="45" spans="1:9" ht="63" customHeight="1" x14ac:dyDescent="0.25">
      <c r="A45" s="76" t="str">
        <f t="shared" si="0"/>
        <v/>
      </c>
      <c r="B45" s="77" t="str">
        <f t="shared" si="1"/>
        <v/>
      </c>
      <c r="C45" s="78" t="str">
        <f t="shared" si="2"/>
        <v/>
      </c>
      <c r="D45" s="186"/>
      <c r="E45" s="186"/>
      <c r="F45" s="181"/>
      <c r="G45" s="181"/>
      <c r="H45" s="180"/>
      <c r="I45" s="178"/>
    </row>
    <row r="46" spans="1:9" ht="63" customHeight="1" x14ac:dyDescent="0.25">
      <c r="A46" s="76" t="str">
        <f t="shared" si="0"/>
        <v/>
      </c>
      <c r="B46" s="77" t="str">
        <f t="shared" si="1"/>
        <v/>
      </c>
      <c r="C46" s="78" t="str">
        <f t="shared" si="2"/>
        <v/>
      </c>
      <c r="D46" s="186"/>
      <c r="E46" s="186"/>
      <c r="F46" s="181"/>
      <c r="G46" s="181"/>
      <c r="H46" s="180"/>
      <c r="I46" s="178"/>
    </row>
    <row r="47" spans="1:9" ht="63" customHeight="1" x14ac:dyDescent="0.25">
      <c r="A47" s="76" t="str">
        <f t="shared" si="0"/>
        <v/>
      </c>
      <c r="B47" s="77" t="str">
        <f t="shared" si="1"/>
        <v/>
      </c>
      <c r="C47" s="78" t="str">
        <f t="shared" si="2"/>
        <v/>
      </c>
      <c r="D47" s="186"/>
      <c r="E47" s="186"/>
      <c r="F47" s="181"/>
      <c r="G47" s="181"/>
      <c r="H47" s="180"/>
      <c r="I47" s="178"/>
    </row>
    <row r="48" spans="1:9" ht="63" customHeight="1" x14ac:dyDescent="0.25">
      <c r="A48" s="76" t="str">
        <f t="shared" si="0"/>
        <v/>
      </c>
      <c r="B48" s="77" t="str">
        <f t="shared" si="1"/>
        <v/>
      </c>
      <c r="C48" s="78" t="str">
        <f t="shared" si="2"/>
        <v/>
      </c>
      <c r="D48" s="186"/>
      <c r="E48" s="186"/>
      <c r="F48" s="181"/>
      <c r="G48" s="181"/>
      <c r="H48" s="180"/>
      <c r="I48" s="178"/>
    </row>
    <row r="49" spans="1:9" ht="63" customHeight="1" x14ac:dyDescent="0.25">
      <c r="A49" s="76" t="str">
        <f t="shared" si="0"/>
        <v/>
      </c>
      <c r="B49" s="77" t="str">
        <f t="shared" si="1"/>
        <v/>
      </c>
      <c r="C49" s="78" t="str">
        <f t="shared" si="2"/>
        <v/>
      </c>
      <c r="D49" s="186"/>
      <c r="E49" s="186"/>
      <c r="F49" s="181"/>
      <c r="G49" s="181"/>
      <c r="H49" s="180"/>
      <c r="I49" s="178"/>
    </row>
    <row r="50" spans="1:9" ht="63" customHeight="1" x14ac:dyDescent="0.25">
      <c r="A50" s="76" t="str">
        <f t="shared" si="0"/>
        <v/>
      </c>
      <c r="B50" s="77" t="str">
        <f t="shared" si="1"/>
        <v/>
      </c>
      <c r="C50" s="78" t="str">
        <f t="shared" si="2"/>
        <v/>
      </c>
      <c r="D50" s="186"/>
      <c r="E50" s="186"/>
      <c r="F50" s="181"/>
      <c r="G50" s="181"/>
      <c r="H50" s="180"/>
      <c r="I50" s="178"/>
    </row>
  </sheetData>
  <sheetProtection password="CC74" sheet="1" objects="1" scenarios="1" insertHyperlinks="0"/>
  <mergeCells count="4">
    <mergeCell ref="F1:F3"/>
    <mergeCell ref="G2:I3"/>
    <mergeCell ref="A3:D3"/>
    <mergeCell ref="G1:I1"/>
  </mergeCells>
  <conditionalFormatting sqref="F19:G19 I10:I50">
    <cfRule type="cellIs" dxfId="34" priority="2" operator="equal">
      <formula>0</formula>
    </cfRule>
  </conditionalFormatting>
  <conditionalFormatting sqref="E3">
    <cfRule type="expression" dxfId="33" priority="1">
      <formula>$A$3="?"</formula>
    </cfRule>
  </conditionalFormatting>
  <dataValidations count="2">
    <dataValidation type="list" allowBlank="1" showInputMessage="1" showErrorMessage="1" sqref="D5:D50" xr:uid="{00000000-0002-0000-3B00-000000000000}">
      <formula1>ctreidoid</formula1>
    </dataValidation>
    <dataValidation type="list" allowBlank="1" showInputMessage="1" showErrorMessage="1" sqref="E5:E50" xr:uid="{00000000-0002-0000-3B00-000001000000}">
      <formula1>ctreidoie</formula1>
    </dataValidation>
  </dataValidations>
  <pageMargins left="0.7" right="0.7" top="0.75" bottom="0.75" header="0.3" footer="0.3"/>
  <pageSetup paperSize="9" orientation="portrait" horizontalDpi="4294967293" verticalDpi="4294967293"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99FF99"/>
  </sheetPr>
  <dimension ref="A1:I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2.28515625" customWidth="1"/>
    <col min="4" max="4" width="12.140625" customWidth="1"/>
    <col min="5" max="5" width="23.140625" customWidth="1"/>
    <col min="6" max="6" width="25.7109375" customWidth="1"/>
    <col min="7" max="7" width="79.85546875" customWidth="1"/>
    <col min="8" max="8" width="33.140625" customWidth="1"/>
    <col min="9" max="9" width="81.28515625" customWidth="1"/>
  </cols>
  <sheetData>
    <row r="1" spans="1:9" ht="31.5" customHeight="1" x14ac:dyDescent="0.25">
      <c r="A1" s="102" t="str">
        <f>FisaAutoevaluare!A1</f>
        <v>Universitatea SPIRU HARET - 
Anul universitar 2021-2022</v>
      </c>
      <c r="B1" s="102"/>
      <c r="C1" s="102"/>
      <c r="D1" s="102"/>
      <c r="E1" s="102"/>
      <c r="F1" s="669" t="str">
        <f>HYPERLINK("#FisaAutoevaluare!D226","Inapoi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c r="I1" s="683"/>
    </row>
    <row r="2" spans="1:9" ht="15.75" customHeight="1" x14ac:dyDescent="0.25">
      <c r="A2" s="102">
        <f>FisaAutoevaluare!D2</f>
        <v>0</v>
      </c>
      <c r="B2" s="102"/>
      <c r="C2" s="102"/>
      <c r="D2" s="102"/>
      <c r="E2" s="102"/>
      <c r="F2" s="670"/>
      <c r="G2" s="681" t="str">
        <f>FisaAutoevaluare!D226</f>
        <v>Perfecţionarea metodelor de predare şi învăţare prin participarea la programe de schimb de cadre didactice de tip Socrates, Mobilități ERASMUS etc.</v>
      </c>
      <c r="H2" s="681"/>
      <c r="I2" s="681"/>
    </row>
    <row r="3" spans="1:9" x14ac:dyDescent="0.25">
      <c r="A3" s="676" t="str">
        <f>IF(FisaAutoevaluare!D3="","?",FisaAutoevaluare!D3)</f>
        <v>?</v>
      </c>
      <c r="B3" s="676"/>
      <c r="C3" s="676"/>
      <c r="D3" s="676"/>
      <c r="E3" s="103"/>
      <c r="F3" s="671"/>
      <c r="G3" s="682"/>
      <c r="H3" s="682"/>
      <c r="I3" s="682"/>
    </row>
    <row r="4" spans="1:9" s="43" customFormat="1" ht="30" x14ac:dyDescent="0.25">
      <c r="A4" s="74" t="s">
        <v>1962</v>
      </c>
      <c r="B4" s="75" t="s">
        <v>1963</v>
      </c>
      <c r="C4" s="75" t="s">
        <v>2277</v>
      </c>
      <c r="D4" s="75" t="s">
        <v>2317</v>
      </c>
      <c r="E4" s="198" t="s">
        <v>2597</v>
      </c>
      <c r="F4" s="198" t="s">
        <v>2341</v>
      </c>
      <c r="G4" s="198" t="s">
        <v>2339</v>
      </c>
      <c r="H4" s="198" t="s">
        <v>2340</v>
      </c>
      <c r="I4" s="198" t="s">
        <v>2591</v>
      </c>
    </row>
    <row r="5" spans="1:9" ht="63" customHeight="1" x14ac:dyDescent="0.25">
      <c r="A5" s="76" t="str">
        <f>IF(G5="","",ROW()-4)</f>
        <v/>
      </c>
      <c r="B5" s="77" t="str">
        <f>IF(G5="","","C33")</f>
        <v/>
      </c>
      <c r="C5" s="78" t="str">
        <f>IF(E5&lt;&gt;"",PROPER(A$3),"")</f>
        <v/>
      </c>
      <c r="D5" s="78" t="str">
        <f>IF(E5&lt;&gt;"","participant","")</f>
        <v/>
      </c>
      <c r="E5" s="186"/>
      <c r="F5" s="180"/>
      <c r="G5" s="178"/>
      <c r="H5" s="180"/>
      <c r="I5" s="178"/>
    </row>
    <row r="6" spans="1:9" ht="63" customHeight="1" x14ac:dyDescent="0.25">
      <c r="A6" s="76" t="str">
        <f t="shared" ref="A6:A50" si="0">IF(G6="","",ROW()-4)</f>
        <v/>
      </c>
      <c r="B6" s="77" t="str">
        <f t="shared" ref="B6:B50" si="1">IF(G6="","","C33")</f>
        <v/>
      </c>
      <c r="C6" s="78" t="str">
        <f t="shared" ref="C6:C50" si="2">IF(E6&lt;&gt;"",PROPER(A$3),"")</f>
        <v/>
      </c>
      <c r="D6" s="78" t="str">
        <f t="shared" ref="D6:D50" si="3">IF(E6&lt;&gt;"","participant","")</f>
        <v/>
      </c>
      <c r="E6" s="186"/>
      <c r="F6" s="180"/>
      <c r="G6" s="180"/>
      <c r="H6" s="180"/>
      <c r="I6" s="178"/>
    </row>
    <row r="7" spans="1:9" ht="63" customHeight="1" x14ac:dyDescent="0.25">
      <c r="A7" s="76" t="str">
        <f t="shared" si="0"/>
        <v/>
      </c>
      <c r="B7" s="77" t="str">
        <f t="shared" si="1"/>
        <v/>
      </c>
      <c r="C7" s="78" t="str">
        <f t="shared" si="2"/>
        <v/>
      </c>
      <c r="D7" s="78" t="str">
        <f t="shared" si="3"/>
        <v/>
      </c>
      <c r="E7" s="186"/>
      <c r="F7" s="180"/>
      <c r="G7" s="178"/>
      <c r="H7" s="180"/>
      <c r="I7" s="178"/>
    </row>
    <row r="8" spans="1:9" ht="63" customHeight="1" x14ac:dyDescent="0.25">
      <c r="A8" s="76" t="str">
        <f t="shared" si="0"/>
        <v/>
      </c>
      <c r="B8" s="77" t="str">
        <f t="shared" si="1"/>
        <v/>
      </c>
      <c r="C8" s="78" t="str">
        <f t="shared" si="2"/>
        <v/>
      </c>
      <c r="D8" s="78" t="str">
        <f t="shared" si="3"/>
        <v/>
      </c>
      <c r="E8" s="186"/>
      <c r="F8" s="180"/>
      <c r="G8" s="180"/>
      <c r="H8" s="180"/>
      <c r="I8" s="178"/>
    </row>
    <row r="9" spans="1:9" ht="63" customHeight="1" x14ac:dyDescent="0.25">
      <c r="A9" s="76" t="str">
        <f t="shared" si="0"/>
        <v/>
      </c>
      <c r="B9" s="77" t="str">
        <f t="shared" si="1"/>
        <v/>
      </c>
      <c r="C9" s="78" t="str">
        <f t="shared" si="2"/>
        <v/>
      </c>
      <c r="D9" s="78" t="str">
        <f t="shared" si="3"/>
        <v/>
      </c>
      <c r="E9" s="186"/>
      <c r="F9" s="180"/>
      <c r="G9" s="180"/>
      <c r="H9" s="180"/>
      <c r="I9" s="178"/>
    </row>
    <row r="10" spans="1:9" ht="63" customHeight="1" x14ac:dyDescent="0.25">
      <c r="A10" s="76" t="str">
        <f t="shared" si="0"/>
        <v/>
      </c>
      <c r="B10" s="77" t="str">
        <f t="shared" si="1"/>
        <v/>
      </c>
      <c r="C10" s="78" t="str">
        <f t="shared" si="2"/>
        <v/>
      </c>
      <c r="D10" s="78" t="str">
        <f t="shared" si="3"/>
        <v/>
      </c>
      <c r="E10" s="186"/>
      <c r="F10" s="180"/>
      <c r="G10" s="180"/>
      <c r="H10" s="180"/>
      <c r="I10" s="178"/>
    </row>
    <row r="11" spans="1:9" ht="63" customHeight="1" x14ac:dyDescent="0.25">
      <c r="A11" s="76" t="str">
        <f t="shared" si="0"/>
        <v/>
      </c>
      <c r="B11" s="77" t="str">
        <f t="shared" si="1"/>
        <v/>
      </c>
      <c r="C11" s="78" t="str">
        <f t="shared" si="2"/>
        <v/>
      </c>
      <c r="D11" s="78" t="str">
        <f t="shared" si="3"/>
        <v/>
      </c>
      <c r="E11" s="186"/>
      <c r="F11" s="180"/>
      <c r="G11" s="179"/>
      <c r="H11" s="180"/>
      <c r="I11" s="178"/>
    </row>
    <row r="12" spans="1:9" ht="63" customHeight="1" x14ac:dyDescent="0.25">
      <c r="A12" s="76" t="str">
        <f t="shared" si="0"/>
        <v/>
      </c>
      <c r="B12" s="77" t="str">
        <f t="shared" si="1"/>
        <v/>
      </c>
      <c r="C12" s="78" t="str">
        <f t="shared" si="2"/>
        <v/>
      </c>
      <c r="D12" s="78" t="str">
        <f t="shared" si="3"/>
        <v/>
      </c>
      <c r="E12" s="186"/>
      <c r="F12" s="180"/>
      <c r="G12" s="180"/>
      <c r="H12" s="180"/>
      <c r="I12" s="178"/>
    </row>
    <row r="13" spans="1:9" ht="63" customHeight="1" x14ac:dyDescent="0.25">
      <c r="A13" s="76" t="str">
        <f t="shared" si="0"/>
        <v/>
      </c>
      <c r="B13" s="77" t="str">
        <f t="shared" si="1"/>
        <v/>
      </c>
      <c r="C13" s="78" t="str">
        <f t="shared" si="2"/>
        <v/>
      </c>
      <c r="D13" s="78" t="str">
        <f t="shared" si="3"/>
        <v/>
      </c>
      <c r="E13" s="186"/>
      <c r="F13" s="180"/>
      <c r="G13" s="180"/>
      <c r="H13" s="180"/>
      <c r="I13" s="178"/>
    </row>
    <row r="14" spans="1:9" ht="63" customHeight="1" x14ac:dyDescent="0.25">
      <c r="A14" s="76" t="str">
        <f t="shared" si="0"/>
        <v/>
      </c>
      <c r="B14" s="77" t="str">
        <f t="shared" si="1"/>
        <v/>
      </c>
      <c r="C14" s="78" t="str">
        <f t="shared" si="2"/>
        <v/>
      </c>
      <c r="D14" s="78" t="str">
        <f t="shared" si="3"/>
        <v/>
      </c>
      <c r="E14" s="186"/>
      <c r="F14" s="180"/>
      <c r="G14" s="180"/>
      <c r="H14" s="180"/>
      <c r="I14" s="178"/>
    </row>
    <row r="15" spans="1:9" ht="63" customHeight="1" x14ac:dyDescent="0.25">
      <c r="A15" s="76" t="str">
        <f t="shared" si="0"/>
        <v/>
      </c>
      <c r="B15" s="77" t="str">
        <f t="shared" si="1"/>
        <v/>
      </c>
      <c r="C15" s="78" t="str">
        <f t="shared" si="2"/>
        <v/>
      </c>
      <c r="D15" s="78" t="str">
        <f t="shared" si="3"/>
        <v/>
      </c>
      <c r="E15" s="186"/>
      <c r="F15" s="180"/>
      <c r="G15" s="180"/>
      <c r="H15" s="180"/>
      <c r="I15" s="178"/>
    </row>
    <row r="16" spans="1:9" ht="63" customHeight="1" x14ac:dyDescent="0.25">
      <c r="A16" s="76" t="str">
        <f t="shared" si="0"/>
        <v/>
      </c>
      <c r="B16" s="77" t="str">
        <f t="shared" si="1"/>
        <v/>
      </c>
      <c r="C16" s="78" t="str">
        <f t="shared" si="2"/>
        <v/>
      </c>
      <c r="D16" s="78" t="str">
        <f t="shared" si="3"/>
        <v/>
      </c>
      <c r="E16" s="186"/>
      <c r="F16" s="180"/>
      <c r="G16" s="180"/>
      <c r="H16" s="180"/>
      <c r="I16" s="178"/>
    </row>
    <row r="17" spans="1:9" ht="63" customHeight="1" x14ac:dyDescent="0.25">
      <c r="A17" s="76" t="str">
        <f t="shared" si="0"/>
        <v/>
      </c>
      <c r="B17" s="77" t="str">
        <f t="shared" si="1"/>
        <v/>
      </c>
      <c r="C17" s="78" t="str">
        <f t="shared" si="2"/>
        <v/>
      </c>
      <c r="D17" s="78" t="str">
        <f t="shared" si="3"/>
        <v/>
      </c>
      <c r="E17" s="186"/>
      <c r="F17" s="180"/>
      <c r="G17" s="180"/>
      <c r="H17" s="180"/>
      <c r="I17" s="178"/>
    </row>
    <row r="18" spans="1:9" ht="63" customHeight="1" x14ac:dyDescent="0.25">
      <c r="A18" s="76" t="str">
        <f t="shared" si="0"/>
        <v/>
      </c>
      <c r="B18" s="77" t="str">
        <f t="shared" si="1"/>
        <v/>
      </c>
      <c r="C18" s="78" t="str">
        <f t="shared" si="2"/>
        <v/>
      </c>
      <c r="D18" s="78" t="str">
        <f t="shared" si="3"/>
        <v/>
      </c>
      <c r="E18" s="186"/>
      <c r="F18" s="180"/>
      <c r="G18" s="180"/>
      <c r="H18" s="180"/>
      <c r="I18" s="178"/>
    </row>
    <row r="19" spans="1:9" ht="63" customHeight="1" x14ac:dyDescent="0.25">
      <c r="A19" s="76" t="str">
        <f t="shared" si="0"/>
        <v/>
      </c>
      <c r="B19" s="77" t="str">
        <f t="shared" si="1"/>
        <v/>
      </c>
      <c r="C19" s="78" t="str">
        <f t="shared" si="2"/>
        <v/>
      </c>
      <c r="D19" s="78" t="str">
        <f t="shared" si="3"/>
        <v/>
      </c>
      <c r="E19" s="186"/>
      <c r="F19" s="180"/>
      <c r="G19" s="180"/>
      <c r="H19" s="180"/>
      <c r="I19" s="178"/>
    </row>
    <row r="20" spans="1:9" ht="63" customHeight="1" x14ac:dyDescent="0.25">
      <c r="A20" s="76" t="str">
        <f t="shared" si="0"/>
        <v/>
      </c>
      <c r="B20" s="77" t="str">
        <f t="shared" si="1"/>
        <v/>
      </c>
      <c r="C20" s="78" t="str">
        <f t="shared" si="2"/>
        <v/>
      </c>
      <c r="D20" s="78" t="str">
        <f t="shared" si="3"/>
        <v/>
      </c>
      <c r="E20" s="186"/>
      <c r="F20" s="180"/>
      <c r="G20" s="180"/>
      <c r="H20" s="180"/>
      <c r="I20" s="178"/>
    </row>
    <row r="21" spans="1:9" ht="63" customHeight="1" x14ac:dyDescent="0.25">
      <c r="A21" s="76" t="str">
        <f t="shared" si="0"/>
        <v/>
      </c>
      <c r="B21" s="77" t="str">
        <f t="shared" si="1"/>
        <v/>
      </c>
      <c r="C21" s="78" t="str">
        <f t="shared" si="2"/>
        <v/>
      </c>
      <c r="D21" s="78" t="str">
        <f t="shared" si="3"/>
        <v/>
      </c>
      <c r="E21" s="186"/>
      <c r="F21" s="181"/>
      <c r="G21" s="181"/>
      <c r="H21" s="180"/>
      <c r="I21" s="178"/>
    </row>
    <row r="22" spans="1:9" ht="63" customHeight="1" x14ac:dyDescent="0.25">
      <c r="A22" s="76" t="str">
        <f t="shared" si="0"/>
        <v/>
      </c>
      <c r="B22" s="77" t="str">
        <f t="shared" si="1"/>
        <v/>
      </c>
      <c r="C22" s="78" t="str">
        <f t="shared" si="2"/>
        <v/>
      </c>
      <c r="D22" s="78" t="str">
        <f t="shared" si="3"/>
        <v/>
      </c>
      <c r="E22" s="186"/>
      <c r="F22" s="181"/>
      <c r="G22" s="181"/>
      <c r="H22" s="180"/>
      <c r="I22" s="178"/>
    </row>
    <row r="23" spans="1:9" ht="63" customHeight="1" x14ac:dyDescent="0.25">
      <c r="A23" s="76" t="str">
        <f t="shared" si="0"/>
        <v/>
      </c>
      <c r="B23" s="77" t="str">
        <f t="shared" si="1"/>
        <v/>
      </c>
      <c r="C23" s="78" t="str">
        <f t="shared" si="2"/>
        <v/>
      </c>
      <c r="D23" s="78" t="str">
        <f t="shared" si="3"/>
        <v/>
      </c>
      <c r="E23" s="186"/>
      <c r="F23" s="181"/>
      <c r="G23" s="181"/>
      <c r="H23" s="180"/>
      <c r="I23" s="178"/>
    </row>
    <row r="24" spans="1:9" ht="63" customHeight="1" x14ac:dyDescent="0.25">
      <c r="A24" s="76" t="str">
        <f t="shared" si="0"/>
        <v/>
      </c>
      <c r="B24" s="77" t="str">
        <f t="shared" si="1"/>
        <v/>
      </c>
      <c r="C24" s="78" t="str">
        <f t="shared" si="2"/>
        <v/>
      </c>
      <c r="D24" s="78" t="str">
        <f t="shared" si="3"/>
        <v/>
      </c>
      <c r="E24" s="186"/>
      <c r="F24" s="190"/>
      <c r="G24" s="181"/>
      <c r="H24" s="180"/>
      <c r="I24" s="178"/>
    </row>
    <row r="25" spans="1:9" ht="63" customHeight="1" x14ac:dyDescent="0.25">
      <c r="A25" s="76" t="str">
        <f t="shared" si="0"/>
        <v/>
      </c>
      <c r="B25" s="77" t="str">
        <f t="shared" si="1"/>
        <v/>
      </c>
      <c r="C25" s="78" t="str">
        <f t="shared" si="2"/>
        <v/>
      </c>
      <c r="D25" s="78" t="str">
        <f t="shared" si="3"/>
        <v/>
      </c>
      <c r="E25" s="186"/>
      <c r="F25" s="181"/>
      <c r="G25" s="181"/>
      <c r="H25" s="180"/>
      <c r="I25" s="178"/>
    </row>
    <row r="26" spans="1:9" ht="63" customHeight="1" x14ac:dyDescent="0.25">
      <c r="A26" s="76" t="str">
        <f t="shared" si="0"/>
        <v/>
      </c>
      <c r="B26" s="77" t="str">
        <f t="shared" si="1"/>
        <v/>
      </c>
      <c r="C26" s="78" t="str">
        <f t="shared" si="2"/>
        <v/>
      </c>
      <c r="D26" s="78" t="str">
        <f t="shared" si="3"/>
        <v/>
      </c>
      <c r="E26" s="186"/>
      <c r="F26" s="181"/>
      <c r="G26" s="181"/>
      <c r="H26" s="180"/>
      <c r="I26" s="178"/>
    </row>
    <row r="27" spans="1:9" ht="63" customHeight="1" x14ac:dyDescent="0.25">
      <c r="A27" s="76" t="str">
        <f t="shared" si="0"/>
        <v/>
      </c>
      <c r="B27" s="77" t="str">
        <f t="shared" si="1"/>
        <v/>
      </c>
      <c r="C27" s="78" t="str">
        <f t="shared" si="2"/>
        <v/>
      </c>
      <c r="D27" s="78" t="str">
        <f t="shared" si="3"/>
        <v/>
      </c>
      <c r="E27" s="186"/>
      <c r="F27" s="181"/>
      <c r="G27" s="181"/>
      <c r="H27" s="180"/>
      <c r="I27" s="178"/>
    </row>
    <row r="28" spans="1:9" ht="63" customHeight="1" x14ac:dyDescent="0.25">
      <c r="A28" s="76" t="str">
        <f t="shared" si="0"/>
        <v/>
      </c>
      <c r="B28" s="77" t="str">
        <f t="shared" si="1"/>
        <v/>
      </c>
      <c r="C28" s="78" t="str">
        <f t="shared" si="2"/>
        <v/>
      </c>
      <c r="D28" s="78" t="str">
        <f t="shared" si="3"/>
        <v/>
      </c>
      <c r="E28" s="186"/>
      <c r="F28" s="181"/>
      <c r="G28" s="181"/>
      <c r="H28" s="180"/>
      <c r="I28" s="178"/>
    </row>
    <row r="29" spans="1:9" ht="63" customHeight="1" x14ac:dyDescent="0.25">
      <c r="A29" s="76" t="str">
        <f t="shared" si="0"/>
        <v/>
      </c>
      <c r="B29" s="77" t="str">
        <f t="shared" si="1"/>
        <v/>
      </c>
      <c r="C29" s="78" t="str">
        <f t="shared" si="2"/>
        <v/>
      </c>
      <c r="D29" s="78" t="str">
        <f t="shared" si="3"/>
        <v/>
      </c>
      <c r="E29" s="186"/>
      <c r="F29" s="181"/>
      <c r="G29" s="181"/>
      <c r="H29" s="180"/>
      <c r="I29" s="178"/>
    </row>
    <row r="30" spans="1:9" ht="63" customHeight="1" x14ac:dyDescent="0.25">
      <c r="A30" s="76" t="str">
        <f t="shared" si="0"/>
        <v/>
      </c>
      <c r="B30" s="77" t="str">
        <f t="shared" si="1"/>
        <v/>
      </c>
      <c r="C30" s="78" t="str">
        <f t="shared" si="2"/>
        <v/>
      </c>
      <c r="D30" s="78" t="str">
        <f t="shared" si="3"/>
        <v/>
      </c>
      <c r="E30" s="186"/>
      <c r="F30" s="181"/>
      <c r="G30" s="181"/>
      <c r="H30" s="180"/>
      <c r="I30" s="178"/>
    </row>
    <row r="31" spans="1:9" ht="63" customHeight="1" x14ac:dyDescent="0.25">
      <c r="A31" s="76" t="str">
        <f t="shared" si="0"/>
        <v/>
      </c>
      <c r="B31" s="77" t="str">
        <f t="shared" si="1"/>
        <v/>
      </c>
      <c r="C31" s="78" t="str">
        <f t="shared" si="2"/>
        <v/>
      </c>
      <c r="D31" s="78" t="str">
        <f t="shared" si="3"/>
        <v/>
      </c>
      <c r="E31" s="186"/>
      <c r="F31" s="181"/>
      <c r="G31" s="181"/>
      <c r="H31" s="180"/>
      <c r="I31" s="178"/>
    </row>
    <row r="32" spans="1:9" ht="63" customHeight="1" x14ac:dyDescent="0.25">
      <c r="A32" s="76" t="str">
        <f t="shared" si="0"/>
        <v/>
      </c>
      <c r="B32" s="77" t="str">
        <f t="shared" si="1"/>
        <v/>
      </c>
      <c r="C32" s="78" t="str">
        <f t="shared" si="2"/>
        <v/>
      </c>
      <c r="D32" s="78" t="str">
        <f t="shared" si="3"/>
        <v/>
      </c>
      <c r="E32" s="186"/>
      <c r="F32" s="181"/>
      <c r="G32" s="181"/>
      <c r="H32" s="180"/>
      <c r="I32" s="178"/>
    </row>
    <row r="33" spans="1:9" ht="63" customHeight="1" x14ac:dyDescent="0.25">
      <c r="A33" s="76" t="str">
        <f t="shared" si="0"/>
        <v/>
      </c>
      <c r="B33" s="77" t="str">
        <f t="shared" si="1"/>
        <v/>
      </c>
      <c r="C33" s="78" t="str">
        <f t="shared" si="2"/>
        <v/>
      </c>
      <c r="D33" s="78" t="str">
        <f t="shared" si="3"/>
        <v/>
      </c>
      <c r="E33" s="186"/>
      <c r="F33" s="181"/>
      <c r="G33" s="181"/>
      <c r="H33" s="180"/>
      <c r="I33" s="178"/>
    </row>
    <row r="34" spans="1:9" ht="63" customHeight="1" x14ac:dyDescent="0.25">
      <c r="A34" s="76" t="str">
        <f t="shared" si="0"/>
        <v/>
      </c>
      <c r="B34" s="77" t="str">
        <f t="shared" si="1"/>
        <v/>
      </c>
      <c r="C34" s="78" t="str">
        <f t="shared" si="2"/>
        <v/>
      </c>
      <c r="D34" s="78" t="str">
        <f t="shared" si="3"/>
        <v/>
      </c>
      <c r="E34" s="186"/>
      <c r="F34" s="181"/>
      <c r="G34" s="181"/>
      <c r="H34" s="180"/>
      <c r="I34" s="178"/>
    </row>
    <row r="35" spans="1:9" ht="63" customHeight="1" x14ac:dyDescent="0.25">
      <c r="A35" s="76" t="str">
        <f t="shared" si="0"/>
        <v/>
      </c>
      <c r="B35" s="77" t="str">
        <f t="shared" si="1"/>
        <v/>
      </c>
      <c r="C35" s="78" t="str">
        <f t="shared" si="2"/>
        <v/>
      </c>
      <c r="D35" s="78" t="str">
        <f t="shared" si="3"/>
        <v/>
      </c>
      <c r="E35" s="186"/>
      <c r="F35" s="181"/>
      <c r="G35" s="181"/>
      <c r="H35" s="180"/>
      <c r="I35" s="178"/>
    </row>
    <row r="36" spans="1:9" ht="63" customHeight="1" x14ac:dyDescent="0.25">
      <c r="A36" s="76" t="str">
        <f t="shared" si="0"/>
        <v/>
      </c>
      <c r="B36" s="77" t="str">
        <f t="shared" si="1"/>
        <v/>
      </c>
      <c r="C36" s="78" t="str">
        <f t="shared" si="2"/>
        <v/>
      </c>
      <c r="D36" s="78" t="str">
        <f t="shared" si="3"/>
        <v/>
      </c>
      <c r="E36" s="186"/>
      <c r="F36" s="181"/>
      <c r="G36" s="181"/>
      <c r="H36" s="180"/>
      <c r="I36" s="178"/>
    </row>
    <row r="37" spans="1:9" ht="63" customHeight="1" x14ac:dyDescent="0.25">
      <c r="A37" s="76" t="str">
        <f t="shared" si="0"/>
        <v/>
      </c>
      <c r="B37" s="77" t="str">
        <f t="shared" si="1"/>
        <v/>
      </c>
      <c r="C37" s="78" t="str">
        <f t="shared" si="2"/>
        <v/>
      </c>
      <c r="D37" s="78" t="str">
        <f t="shared" si="3"/>
        <v/>
      </c>
      <c r="E37" s="186"/>
      <c r="F37" s="181"/>
      <c r="G37" s="181"/>
      <c r="H37" s="180"/>
      <c r="I37" s="178"/>
    </row>
    <row r="38" spans="1:9" ht="63" customHeight="1" x14ac:dyDescent="0.25">
      <c r="A38" s="76" t="str">
        <f t="shared" si="0"/>
        <v/>
      </c>
      <c r="B38" s="77" t="str">
        <f t="shared" si="1"/>
        <v/>
      </c>
      <c r="C38" s="78" t="str">
        <f t="shared" si="2"/>
        <v/>
      </c>
      <c r="D38" s="78" t="str">
        <f t="shared" si="3"/>
        <v/>
      </c>
      <c r="E38" s="186"/>
      <c r="F38" s="181"/>
      <c r="G38" s="181"/>
      <c r="H38" s="180"/>
      <c r="I38" s="178"/>
    </row>
    <row r="39" spans="1:9" ht="63" customHeight="1" x14ac:dyDescent="0.25">
      <c r="A39" s="76" t="str">
        <f t="shared" si="0"/>
        <v/>
      </c>
      <c r="B39" s="77" t="str">
        <f t="shared" si="1"/>
        <v/>
      </c>
      <c r="C39" s="78" t="str">
        <f t="shared" si="2"/>
        <v/>
      </c>
      <c r="D39" s="78" t="str">
        <f t="shared" si="3"/>
        <v/>
      </c>
      <c r="E39" s="186"/>
      <c r="F39" s="181"/>
      <c r="G39" s="181"/>
      <c r="H39" s="180"/>
      <c r="I39" s="178"/>
    </row>
    <row r="40" spans="1:9" ht="63" customHeight="1" x14ac:dyDescent="0.25">
      <c r="A40" s="76" t="str">
        <f t="shared" si="0"/>
        <v/>
      </c>
      <c r="B40" s="77" t="str">
        <f t="shared" si="1"/>
        <v/>
      </c>
      <c r="C40" s="78" t="str">
        <f t="shared" si="2"/>
        <v/>
      </c>
      <c r="D40" s="78" t="str">
        <f t="shared" si="3"/>
        <v/>
      </c>
      <c r="E40" s="186"/>
      <c r="F40" s="181"/>
      <c r="G40" s="181"/>
      <c r="H40" s="180"/>
      <c r="I40" s="178"/>
    </row>
    <row r="41" spans="1:9" ht="63" customHeight="1" x14ac:dyDescent="0.25">
      <c r="A41" s="76" t="str">
        <f t="shared" si="0"/>
        <v/>
      </c>
      <c r="B41" s="77" t="str">
        <f t="shared" si="1"/>
        <v/>
      </c>
      <c r="C41" s="78" t="str">
        <f t="shared" si="2"/>
        <v/>
      </c>
      <c r="D41" s="78" t="str">
        <f t="shared" si="3"/>
        <v/>
      </c>
      <c r="E41" s="186"/>
      <c r="F41" s="181"/>
      <c r="G41" s="181"/>
      <c r="H41" s="180"/>
      <c r="I41" s="178"/>
    </row>
    <row r="42" spans="1:9" ht="63" customHeight="1" x14ac:dyDescent="0.25">
      <c r="A42" s="76" t="str">
        <f t="shared" si="0"/>
        <v/>
      </c>
      <c r="B42" s="77" t="str">
        <f t="shared" si="1"/>
        <v/>
      </c>
      <c r="C42" s="78" t="str">
        <f t="shared" si="2"/>
        <v/>
      </c>
      <c r="D42" s="78" t="str">
        <f t="shared" si="3"/>
        <v/>
      </c>
      <c r="E42" s="186"/>
      <c r="F42" s="181"/>
      <c r="G42" s="181"/>
      <c r="H42" s="180"/>
      <c r="I42" s="178"/>
    </row>
    <row r="43" spans="1:9" ht="63" customHeight="1" x14ac:dyDescent="0.25">
      <c r="A43" s="76" t="str">
        <f t="shared" si="0"/>
        <v/>
      </c>
      <c r="B43" s="77" t="str">
        <f t="shared" si="1"/>
        <v/>
      </c>
      <c r="C43" s="78" t="str">
        <f t="shared" si="2"/>
        <v/>
      </c>
      <c r="D43" s="78" t="str">
        <f t="shared" si="3"/>
        <v/>
      </c>
      <c r="E43" s="186"/>
      <c r="F43" s="181"/>
      <c r="G43" s="181"/>
      <c r="H43" s="180"/>
      <c r="I43" s="178"/>
    </row>
    <row r="44" spans="1:9" ht="63" customHeight="1" x14ac:dyDescent="0.25">
      <c r="A44" s="76" t="str">
        <f t="shared" si="0"/>
        <v/>
      </c>
      <c r="B44" s="77" t="str">
        <f t="shared" si="1"/>
        <v/>
      </c>
      <c r="C44" s="78" t="str">
        <f t="shared" si="2"/>
        <v/>
      </c>
      <c r="D44" s="78" t="str">
        <f t="shared" si="3"/>
        <v/>
      </c>
      <c r="E44" s="186"/>
      <c r="F44" s="181"/>
      <c r="G44" s="181"/>
      <c r="H44" s="180"/>
      <c r="I44" s="178"/>
    </row>
    <row r="45" spans="1:9" ht="63" customHeight="1" x14ac:dyDescent="0.25">
      <c r="A45" s="76" t="str">
        <f t="shared" si="0"/>
        <v/>
      </c>
      <c r="B45" s="77" t="str">
        <f t="shared" si="1"/>
        <v/>
      </c>
      <c r="C45" s="78" t="str">
        <f t="shared" si="2"/>
        <v/>
      </c>
      <c r="D45" s="78" t="str">
        <f t="shared" si="3"/>
        <v/>
      </c>
      <c r="E45" s="186"/>
      <c r="F45" s="181"/>
      <c r="G45" s="181"/>
      <c r="H45" s="180"/>
      <c r="I45" s="178"/>
    </row>
    <row r="46" spans="1:9" ht="63" customHeight="1" x14ac:dyDescent="0.25">
      <c r="A46" s="76" t="str">
        <f t="shared" si="0"/>
        <v/>
      </c>
      <c r="B46" s="77" t="str">
        <f t="shared" si="1"/>
        <v/>
      </c>
      <c r="C46" s="78" t="str">
        <f t="shared" si="2"/>
        <v/>
      </c>
      <c r="D46" s="78" t="str">
        <f t="shared" si="3"/>
        <v/>
      </c>
      <c r="E46" s="186"/>
      <c r="F46" s="181"/>
      <c r="G46" s="181"/>
      <c r="H46" s="180"/>
      <c r="I46" s="178"/>
    </row>
    <row r="47" spans="1:9" ht="63" customHeight="1" x14ac:dyDescent="0.25">
      <c r="A47" s="76" t="str">
        <f t="shared" si="0"/>
        <v/>
      </c>
      <c r="B47" s="77" t="str">
        <f t="shared" si="1"/>
        <v/>
      </c>
      <c r="C47" s="78" t="str">
        <f t="shared" si="2"/>
        <v/>
      </c>
      <c r="D47" s="78" t="str">
        <f t="shared" si="3"/>
        <v/>
      </c>
      <c r="E47" s="186"/>
      <c r="F47" s="181"/>
      <c r="G47" s="181"/>
      <c r="H47" s="180"/>
      <c r="I47" s="178"/>
    </row>
    <row r="48" spans="1:9" ht="63" customHeight="1" x14ac:dyDescent="0.25">
      <c r="A48" s="76" t="str">
        <f t="shared" si="0"/>
        <v/>
      </c>
      <c r="B48" s="77" t="str">
        <f t="shared" si="1"/>
        <v/>
      </c>
      <c r="C48" s="78" t="str">
        <f t="shared" si="2"/>
        <v/>
      </c>
      <c r="D48" s="78" t="str">
        <f t="shared" si="3"/>
        <v/>
      </c>
      <c r="E48" s="186"/>
      <c r="F48" s="181"/>
      <c r="G48" s="181"/>
      <c r="H48" s="180"/>
      <c r="I48" s="178"/>
    </row>
    <row r="49" spans="1:9" ht="63" customHeight="1" x14ac:dyDescent="0.25">
      <c r="A49" s="76" t="str">
        <f t="shared" si="0"/>
        <v/>
      </c>
      <c r="B49" s="77" t="str">
        <f t="shared" si="1"/>
        <v/>
      </c>
      <c r="C49" s="78" t="str">
        <f t="shared" si="2"/>
        <v/>
      </c>
      <c r="D49" s="78" t="str">
        <f t="shared" si="3"/>
        <v/>
      </c>
      <c r="E49" s="186"/>
      <c r="F49" s="181"/>
      <c r="G49" s="181"/>
      <c r="H49" s="180"/>
      <c r="I49" s="178"/>
    </row>
    <row r="50" spans="1:9" ht="63" customHeight="1" x14ac:dyDescent="0.25">
      <c r="A50" s="76" t="str">
        <f t="shared" si="0"/>
        <v/>
      </c>
      <c r="B50" s="77" t="str">
        <f t="shared" si="1"/>
        <v/>
      </c>
      <c r="C50" s="78" t="str">
        <f t="shared" si="2"/>
        <v/>
      </c>
      <c r="D50" s="78" t="str">
        <f t="shared" si="3"/>
        <v/>
      </c>
      <c r="E50" s="186"/>
      <c r="F50" s="181"/>
      <c r="G50" s="181"/>
      <c r="H50" s="180"/>
      <c r="I50" s="178"/>
    </row>
  </sheetData>
  <sheetProtection password="CC74" sheet="1" objects="1" scenarios="1" insertHyperlinks="0"/>
  <mergeCells count="4">
    <mergeCell ref="F1:F3"/>
    <mergeCell ref="G2:I3"/>
    <mergeCell ref="A3:D3"/>
    <mergeCell ref="G1:I1"/>
  </mergeCells>
  <conditionalFormatting sqref="F19:G19 I10:I50">
    <cfRule type="cellIs" dxfId="32" priority="3" operator="equal">
      <formula>0</formula>
    </cfRule>
  </conditionalFormatting>
  <conditionalFormatting sqref="E3">
    <cfRule type="expression" dxfId="31" priority="2">
      <formula>$A$3="?"</formula>
    </cfRule>
  </conditionalFormatting>
  <dataValidations count="1">
    <dataValidation type="list" allowBlank="1" showInputMessage="1" showErrorMessage="1" sqref="E5:E50" xr:uid="{00000000-0002-0000-3C00-000000000000}">
      <formula1>ctreitreid</formula1>
    </dataValidation>
  </dataValidations>
  <pageMargins left="0.7" right="0.7" top="0.75" bottom="0.75" header="0.3" footer="0.3"/>
  <pageSetup paperSize="9" orientation="portrait" horizontalDpi="4294967293" verticalDpi="4294967293"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18.85546875" customWidth="1"/>
    <col min="4" max="4" width="12.140625" customWidth="1"/>
    <col min="5" max="5" width="17.7109375" customWidth="1"/>
    <col min="6" max="6" width="29.28515625" customWidth="1"/>
    <col min="7" max="7" width="71.7109375" customWidth="1"/>
    <col min="8" max="8" width="60.28515625" customWidth="1"/>
  </cols>
  <sheetData>
    <row r="1" spans="1:8" ht="47.25" customHeight="1" x14ac:dyDescent="0.25">
      <c r="A1" s="102" t="str">
        <f>FisaAutoevaluare!A1</f>
        <v>Universitatea SPIRU HARET - 
Anul universitar 2021-2022</v>
      </c>
      <c r="B1" s="102"/>
      <c r="C1" s="102"/>
      <c r="D1" s="102"/>
      <c r="E1" s="102"/>
      <c r="F1" s="669" t="str">
        <f>HYPERLINK("#FisaAutoevaluare!D227","Inapoi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FisaAutoevaluare!D227</f>
        <v>Recenzor/ referent/ prefaţator științific pentru reviste sau manifestări științifice, indexate ISI, având afilierea instituțională la Universitatea Spiru Haret.</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197" t="s">
        <v>2317</v>
      </c>
      <c r="E4" s="198" t="s">
        <v>2105</v>
      </c>
      <c r="F4" s="198" t="s">
        <v>2342</v>
      </c>
      <c r="G4" s="198" t="s">
        <v>2320</v>
      </c>
      <c r="H4" s="198" t="s">
        <v>1994</v>
      </c>
    </row>
    <row r="5" spans="1:8" ht="63" customHeight="1" x14ac:dyDescent="0.25">
      <c r="A5" s="76" t="str">
        <f>IF(B5="","",ROW()-4)</f>
        <v/>
      </c>
      <c r="B5" s="77" t="str">
        <f>IF(OR(F5&lt;&gt;"",G5&lt;&gt;"",H5&lt;&gt;""),"C34","")</f>
        <v/>
      </c>
      <c r="C5" s="78" t="str">
        <f>IF(AND(D5&lt;&gt;"",E5&lt;&gt;""),PROPER(A$3),"")</f>
        <v/>
      </c>
      <c r="D5" s="186"/>
      <c r="E5" s="186"/>
      <c r="F5" s="178"/>
      <c r="G5" s="178"/>
      <c r="H5" s="180"/>
    </row>
    <row r="6" spans="1:8" ht="63" customHeight="1" x14ac:dyDescent="0.25">
      <c r="A6" s="76" t="str">
        <f t="shared" ref="A6:A50" si="0">IF(B6="","",ROW()-4)</f>
        <v/>
      </c>
      <c r="B6" s="77" t="str">
        <f t="shared" ref="B6:B50" si="1">IF(OR(F6&lt;&gt;"",G6&lt;&gt;"",H6&lt;&gt;""),"C34","")</f>
        <v/>
      </c>
      <c r="C6" s="78" t="str">
        <f t="shared" ref="C6:C50" si="2">IF(AND(D6&lt;&gt;"",E6&lt;&gt;""),PROPER(A$3),"")</f>
        <v/>
      </c>
      <c r="D6" s="186"/>
      <c r="E6" s="186"/>
      <c r="F6" s="178"/>
      <c r="G6" s="178"/>
      <c r="H6" s="178"/>
    </row>
    <row r="7" spans="1:8" ht="63" customHeight="1" x14ac:dyDescent="0.25">
      <c r="A7" s="76" t="str">
        <f t="shared" si="0"/>
        <v/>
      </c>
      <c r="B7" s="77" t="str">
        <f t="shared" si="1"/>
        <v/>
      </c>
      <c r="C7" s="78" t="str">
        <f t="shared" si="2"/>
        <v/>
      </c>
      <c r="D7" s="186"/>
      <c r="E7" s="186"/>
      <c r="F7" s="180"/>
      <c r="G7" s="180"/>
      <c r="H7" s="178"/>
    </row>
    <row r="8" spans="1:8" ht="63" customHeight="1" x14ac:dyDescent="0.25">
      <c r="A8" s="76" t="str">
        <f t="shared" si="0"/>
        <v/>
      </c>
      <c r="B8" s="77" t="str">
        <f t="shared" si="1"/>
        <v/>
      </c>
      <c r="C8" s="78" t="str">
        <f t="shared" si="2"/>
        <v/>
      </c>
      <c r="D8" s="186"/>
      <c r="E8" s="186"/>
      <c r="F8" s="180"/>
      <c r="G8" s="180"/>
      <c r="H8" s="180"/>
    </row>
    <row r="9" spans="1:8" ht="63" customHeight="1" x14ac:dyDescent="0.25">
      <c r="A9" s="76" t="str">
        <f t="shared" si="0"/>
        <v/>
      </c>
      <c r="B9" s="77" t="str">
        <f t="shared" si="1"/>
        <v/>
      </c>
      <c r="C9" s="78" t="str">
        <f t="shared" si="2"/>
        <v/>
      </c>
      <c r="D9" s="186"/>
      <c r="E9" s="186"/>
      <c r="F9" s="180"/>
      <c r="G9" s="180"/>
      <c r="H9" s="180"/>
    </row>
    <row r="10" spans="1:8" ht="63" customHeight="1" x14ac:dyDescent="0.25">
      <c r="A10" s="76" t="str">
        <f t="shared" si="0"/>
        <v/>
      </c>
      <c r="B10" s="77" t="str">
        <f t="shared" si="1"/>
        <v/>
      </c>
      <c r="C10" s="78" t="str">
        <f t="shared" si="2"/>
        <v/>
      </c>
      <c r="D10" s="186"/>
      <c r="E10" s="186"/>
      <c r="F10" s="180"/>
      <c r="G10" s="180"/>
      <c r="H10" s="180"/>
    </row>
    <row r="11" spans="1:8" ht="63" customHeight="1" x14ac:dyDescent="0.25">
      <c r="A11" s="76" t="str">
        <f t="shared" si="0"/>
        <v/>
      </c>
      <c r="B11" s="77" t="str">
        <f t="shared" si="1"/>
        <v/>
      </c>
      <c r="C11" s="78" t="str">
        <f t="shared" si="2"/>
        <v/>
      </c>
      <c r="D11" s="186"/>
      <c r="E11" s="186"/>
      <c r="F11" s="180"/>
      <c r="G11" s="179"/>
      <c r="H11" s="180"/>
    </row>
    <row r="12" spans="1:8" ht="63" customHeight="1" x14ac:dyDescent="0.25">
      <c r="A12" s="76" t="str">
        <f t="shared" si="0"/>
        <v/>
      </c>
      <c r="B12" s="77" t="str">
        <f t="shared" si="1"/>
        <v/>
      </c>
      <c r="C12" s="78" t="str">
        <f t="shared" si="2"/>
        <v/>
      </c>
      <c r="D12" s="186"/>
      <c r="E12" s="186"/>
      <c r="F12" s="180"/>
      <c r="G12" s="180"/>
      <c r="H12" s="180"/>
    </row>
    <row r="13" spans="1:8" ht="63" customHeight="1" x14ac:dyDescent="0.25">
      <c r="A13" s="76" t="str">
        <f t="shared" si="0"/>
        <v/>
      </c>
      <c r="B13" s="77" t="str">
        <f t="shared" si="1"/>
        <v/>
      </c>
      <c r="C13" s="78" t="str">
        <f t="shared" si="2"/>
        <v/>
      </c>
      <c r="D13" s="186"/>
      <c r="E13" s="186"/>
      <c r="F13" s="180"/>
      <c r="G13" s="180"/>
      <c r="H13" s="180"/>
    </row>
    <row r="14" spans="1:8" ht="63" customHeight="1" x14ac:dyDescent="0.25">
      <c r="A14" s="76" t="str">
        <f t="shared" si="0"/>
        <v/>
      </c>
      <c r="B14" s="77" t="str">
        <f t="shared" si="1"/>
        <v/>
      </c>
      <c r="C14" s="78" t="str">
        <f t="shared" si="2"/>
        <v/>
      </c>
      <c r="D14" s="186"/>
      <c r="E14" s="186"/>
      <c r="F14" s="180"/>
      <c r="G14" s="180"/>
      <c r="H14" s="180"/>
    </row>
    <row r="15" spans="1:8" ht="63" customHeight="1" x14ac:dyDescent="0.25">
      <c r="A15" s="76" t="str">
        <f t="shared" si="0"/>
        <v/>
      </c>
      <c r="B15" s="77" t="str">
        <f t="shared" si="1"/>
        <v/>
      </c>
      <c r="C15" s="78" t="str">
        <f t="shared" si="2"/>
        <v/>
      </c>
      <c r="D15" s="186"/>
      <c r="E15" s="186"/>
      <c r="F15" s="180"/>
      <c r="G15" s="180"/>
      <c r="H15" s="180"/>
    </row>
    <row r="16" spans="1:8" ht="63" customHeight="1" x14ac:dyDescent="0.25">
      <c r="A16" s="76" t="str">
        <f t="shared" si="0"/>
        <v/>
      </c>
      <c r="B16" s="77" t="str">
        <f t="shared" si="1"/>
        <v/>
      </c>
      <c r="C16" s="78" t="str">
        <f t="shared" si="2"/>
        <v/>
      </c>
      <c r="D16" s="186"/>
      <c r="E16" s="186"/>
      <c r="F16" s="180"/>
      <c r="G16" s="180"/>
      <c r="H16" s="180"/>
    </row>
    <row r="17" spans="1:8" ht="63" customHeight="1" x14ac:dyDescent="0.25">
      <c r="A17" s="76" t="str">
        <f t="shared" si="0"/>
        <v/>
      </c>
      <c r="B17" s="77" t="str">
        <f t="shared" si="1"/>
        <v/>
      </c>
      <c r="C17" s="78" t="str">
        <f t="shared" si="2"/>
        <v/>
      </c>
      <c r="D17" s="186"/>
      <c r="E17" s="186"/>
      <c r="F17" s="180"/>
      <c r="G17" s="180"/>
      <c r="H17" s="180"/>
    </row>
    <row r="18" spans="1:8" ht="63" customHeight="1" x14ac:dyDescent="0.25">
      <c r="A18" s="76" t="str">
        <f t="shared" si="0"/>
        <v/>
      </c>
      <c r="B18" s="77" t="str">
        <f t="shared" si="1"/>
        <v/>
      </c>
      <c r="C18" s="78" t="str">
        <f t="shared" si="2"/>
        <v/>
      </c>
      <c r="D18" s="186"/>
      <c r="E18" s="186"/>
      <c r="F18" s="180"/>
      <c r="G18" s="180"/>
      <c r="H18" s="180"/>
    </row>
    <row r="19" spans="1:8" ht="63" customHeight="1" x14ac:dyDescent="0.25">
      <c r="A19" s="76" t="str">
        <f t="shared" si="0"/>
        <v/>
      </c>
      <c r="B19" s="77" t="str">
        <f t="shared" si="1"/>
        <v/>
      </c>
      <c r="C19" s="78" t="str">
        <f t="shared" si="2"/>
        <v/>
      </c>
      <c r="D19" s="186"/>
      <c r="E19" s="186"/>
      <c r="F19" s="180"/>
      <c r="G19" s="180"/>
      <c r="H19" s="180"/>
    </row>
    <row r="20" spans="1:8" ht="63" customHeight="1" x14ac:dyDescent="0.25">
      <c r="A20" s="76" t="str">
        <f t="shared" si="0"/>
        <v/>
      </c>
      <c r="B20" s="77" t="str">
        <f t="shared" si="1"/>
        <v/>
      </c>
      <c r="C20" s="78" t="str">
        <f t="shared" si="2"/>
        <v/>
      </c>
      <c r="D20" s="186"/>
      <c r="E20" s="186"/>
      <c r="F20" s="180"/>
      <c r="G20" s="180"/>
      <c r="H20" s="180"/>
    </row>
    <row r="21" spans="1:8" ht="63" customHeight="1" x14ac:dyDescent="0.25">
      <c r="A21" s="76" t="str">
        <f t="shared" si="0"/>
        <v/>
      </c>
      <c r="B21" s="77" t="str">
        <f t="shared" si="1"/>
        <v/>
      </c>
      <c r="C21" s="78" t="str">
        <f t="shared" si="2"/>
        <v/>
      </c>
      <c r="D21" s="186"/>
      <c r="E21" s="186"/>
      <c r="F21" s="181"/>
      <c r="G21" s="181"/>
      <c r="H21" s="180"/>
    </row>
    <row r="22" spans="1:8" ht="63" customHeight="1" x14ac:dyDescent="0.25">
      <c r="A22" s="76" t="str">
        <f t="shared" si="0"/>
        <v/>
      </c>
      <c r="B22" s="77" t="str">
        <f t="shared" si="1"/>
        <v/>
      </c>
      <c r="C22" s="78" t="str">
        <f t="shared" si="2"/>
        <v/>
      </c>
      <c r="D22" s="186"/>
      <c r="E22" s="186"/>
      <c r="F22" s="181"/>
      <c r="G22" s="181"/>
      <c r="H22" s="180"/>
    </row>
    <row r="23" spans="1:8" ht="63" customHeight="1" x14ac:dyDescent="0.25">
      <c r="A23" s="76" t="str">
        <f t="shared" si="0"/>
        <v/>
      </c>
      <c r="B23" s="77" t="str">
        <f t="shared" si="1"/>
        <v/>
      </c>
      <c r="C23" s="78" t="str">
        <f t="shared" si="2"/>
        <v/>
      </c>
      <c r="D23" s="186"/>
      <c r="E23" s="186"/>
      <c r="F23" s="181"/>
      <c r="G23" s="181"/>
      <c r="H23" s="180"/>
    </row>
    <row r="24" spans="1:8" ht="63" customHeight="1" x14ac:dyDescent="0.25">
      <c r="A24" s="76" t="str">
        <f t="shared" si="0"/>
        <v/>
      </c>
      <c r="B24" s="77" t="str">
        <f t="shared" si="1"/>
        <v/>
      </c>
      <c r="C24" s="78" t="str">
        <f t="shared" si="2"/>
        <v/>
      </c>
      <c r="D24" s="186"/>
      <c r="E24" s="186"/>
      <c r="F24" s="190"/>
      <c r="G24" s="181"/>
      <c r="H24" s="180"/>
    </row>
    <row r="25" spans="1:8" ht="63" customHeight="1" x14ac:dyDescent="0.25">
      <c r="A25" s="76" t="str">
        <f t="shared" si="0"/>
        <v/>
      </c>
      <c r="B25" s="77" t="str">
        <f t="shared" si="1"/>
        <v/>
      </c>
      <c r="C25" s="78" t="str">
        <f t="shared" si="2"/>
        <v/>
      </c>
      <c r="D25" s="186"/>
      <c r="E25" s="186"/>
      <c r="F25" s="181"/>
      <c r="G25" s="181"/>
      <c r="H25" s="180"/>
    </row>
    <row r="26" spans="1:8" ht="63" customHeight="1" x14ac:dyDescent="0.25">
      <c r="A26" s="76" t="str">
        <f t="shared" si="0"/>
        <v/>
      </c>
      <c r="B26" s="77" t="str">
        <f t="shared" si="1"/>
        <v/>
      </c>
      <c r="C26" s="78" t="str">
        <f t="shared" si="2"/>
        <v/>
      </c>
      <c r="D26" s="186"/>
      <c r="E26" s="186"/>
      <c r="F26" s="181"/>
      <c r="G26" s="181"/>
      <c r="H26" s="180"/>
    </row>
    <row r="27" spans="1:8" ht="63" customHeight="1" x14ac:dyDescent="0.25">
      <c r="A27" s="76" t="str">
        <f t="shared" si="0"/>
        <v/>
      </c>
      <c r="B27" s="77" t="str">
        <f t="shared" si="1"/>
        <v/>
      </c>
      <c r="C27" s="78" t="str">
        <f t="shared" si="2"/>
        <v/>
      </c>
      <c r="D27" s="186"/>
      <c r="E27" s="186"/>
      <c r="F27" s="181"/>
      <c r="G27" s="181"/>
      <c r="H27" s="180"/>
    </row>
    <row r="28" spans="1:8" ht="63" customHeight="1" x14ac:dyDescent="0.25">
      <c r="A28" s="76" t="str">
        <f t="shared" si="0"/>
        <v/>
      </c>
      <c r="B28" s="77" t="str">
        <f t="shared" si="1"/>
        <v/>
      </c>
      <c r="C28" s="78" t="str">
        <f t="shared" si="2"/>
        <v/>
      </c>
      <c r="D28" s="186"/>
      <c r="E28" s="186"/>
      <c r="F28" s="181"/>
      <c r="G28" s="181"/>
      <c r="H28" s="180"/>
    </row>
    <row r="29" spans="1:8" ht="63" customHeight="1" x14ac:dyDescent="0.25">
      <c r="A29" s="76" t="str">
        <f t="shared" si="0"/>
        <v/>
      </c>
      <c r="B29" s="77" t="str">
        <f t="shared" si="1"/>
        <v/>
      </c>
      <c r="C29" s="78" t="str">
        <f t="shared" si="2"/>
        <v/>
      </c>
      <c r="D29" s="186"/>
      <c r="E29" s="186"/>
      <c r="F29" s="181"/>
      <c r="G29" s="181"/>
      <c r="H29" s="180"/>
    </row>
    <row r="30" spans="1:8" ht="63" customHeight="1" x14ac:dyDescent="0.25">
      <c r="A30" s="76" t="str">
        <f t="shared" si="0"/>
        <v/>
      </c>
      <c r="B30" s="77" t="str">
        <f t="shared" si="1"/>
        <v/>
      </c>
      <c r="C30" s="78" t="str">
        <f t="shared" si="2"/>
        <v/>
      </c>
      <c r="D30" s="186"/>
      <c r="E30" s="186"/>
      <c r="F30" s="181"/>
      <c r="G30" s="181"/>
      <c r="H30" s="180"/>
    </row>
    <row r="31" spans="1:8" ht="63" customHeight="1" x14ac:dyDescent="0.25">
      <c r="A31" s="76" t="str">
        <f t="shared" si="0"/>
        <v/>
      </c>
      <c r="B31" s="77" t="str">
        <f t="shared" si="1"/>
        <v/>
      </c>
      <c r="C31" s="78" t="str">
        <f t="shared" si="2"/>
        <v/>
      </c>
      <c r="D31" s="186"/>
      <c r="E31" s="186"/>
      <c r="F31" s="181"/>
      <c r="G31" s="181"/>
      <c r="H31" s="180"/>
    </row>
    <row r="32" spans="1:8" ht="63" customHeight="1" x14ac:dyDescent="0.25">
      <c r="A32" s="76" t="str">
        <f t="shared" si="0"/>
        <v/>
      </c>
      <c r="B32" s="77" t="str">
        <f t="shared" si="1"/>
        <v/>
      </c>
      <c r="C32" s="78" t="str">
        <f t="shared" si="2"/>
        <v/>
      </c>
      <c r="D32" s="186"/>
      <c r="E32" s="186"/>
      <c r="F32" s="181"/>
      <c r="G32" s="181"/>
      <c r="H32" s="180"/>
    </row>
    <row r="33" spans="1:8" ht="63" customHeight="1" x14ac:dyDescent="0.25">
      <c r="A33" s="76" t="str">
        <f t="shared" si="0"/>
        <v/>
      </c>
      <c r="B33" s="77" t="str">
        <f t="shared" si="1"/>
        <v/>
      </c>
      <c r="C33" s="78" t="str">
        <f t="shared" si="2"/>
        <v/>
      </c>
      <c r="D33" s="186"/>
      <c r="E33" s="186"/>
      <c r="F33" s="181"/>
      <c r="G33" s="181"/>
      <c r="H33" s="180"/>
    </row>
    <row r="34" spans="1:8" ht="63" customHeight="1" x14ac:dyDescent="0.25">
      <c r="A34" s="76" t="str">
        <f t="shared" si="0"/>
        <v/>
      </c>
      <c r="B34" s="77" t="str">
        <f t="shared" si="1"/>
        <v/>
      </c>
      <c r="C34" s="78" t="str">
        <f t="shared" si="2"/>
        <v/>
      </c>
      <c r="D34" s="186"/>
      <c r="E34" s="186"/>
      <c r="F34" s="181"/>
      <c r="G34" s="181"/>
      <c r="H34" s="180"/>
    </row>
    <row r="35" spans="1:8" ht="63" customHeight="1" x14ac:dyDescent="0.25">
      <c r="A35" s="76" t="str">
        <f t="shared" si="0"/>
        <v/>
      </c>
      <c r="B35" s="77" t="str">
        <f t="shared" si="1"/>
        <v/>
      </c>
      <c r="C35" s="78" t="str">
        <f t="shared" si="2"/>
        <v/>
      </c>
      <c r="D35" s="186"/>
      <c r="E35" s="186"/>
      <c r="F35" s="181"/>
      <c r="G35" s="181"/>
      <c r="H35" s="180"/>
    </row>
    <row r="36" spans="1:8" ht="63" customHeight="1" x14ac:dyDescent="0.25">
      <c r="A36" s="76" t="str">
        <f t="shared" si="0"/>
        <v/>
      </c>
      <c r="B36" s="77" t="str">
        <f t="shared" si="1"/>
        <v/>
      </c>
      <c r="C36" s="78" t="str">
        <f t="shared" si="2"/>
        <v/>
      </c>
      <c r="D36" s="186"/>
      <c r="E36" s="186"/>
      <c r="F36" s="181"/>
      <c r="G36" s="181"/>
      <c r="H36" s="180"/>
    </row>
    <row r="37" spans="1:8" ht="63" customHeight="1" x14ac:dyDescent="0.25">
      <c r="A37" s="76" t="str">
        <f t="shared" si="0"/>
        <v/>
      </c>
      <c r="B37" s="77" t="str">
        <f t="shared" si="1"/>
        <v/>
      </c>
      <c r="C37" s="78" t="str">
        <f t="shared" si="2"/>
        <v/>
      </c>
      <c r="D37" s="186"/>
      <c r="E37" s="186"/>
      <c r="F37" s="181"/>
      <c r="G37" s="181"/>
      <c r="H37" s="180"/>
    </row>
    <row r="38" spans="1:8" ht="63" customHeight="1" x14ac:dyDescent="0.25">
      <c r="A38" s="76" t="str">
        <f t="shared" si="0"/>
        <v/>
      </c>
      <c r="B38" s="77" t="str">
        <f t="shared" si="1"/>
        <v/>
      </c>
      <c r="C38" s="78" t="str">
        <f t="shared" si="2"/>
        <v/>
      </c>
      <c r="D38" s="186"/>
      <c r="E38" s="186"/>
      <c r="F38" s="181"/>
      <c r="G38" s="181"/>
      <c r="H38" s="180"/>
    </row>
    <row r="39" spans="1:8" ht="63" customHeight="1" x14ac:dyDescent="0.25">
      <c r="A39" s="76" t="str">
        <f t="shared" si="0"/>
        <v/>
      </c>
      <c r="B39" s="77" t="str">
        <f t="shared" si="1"/>
        <v/>
      </c>
      <c r="C39" s="78" t="str">
        <f t="shared" si="2"/>
        <v/>
      </c>
      <c r="D39" s="186"/>
      <c r="E39" s="186"/>
      <c r="F39" s="181"/>
      <c r="G39" s="181"/>
      <c r="H39" s="180"/>
    </row>
    <row r="40" spans="1:8" ht="63" customHeight="1" x14ac:dyDescent="0.25">
      <c r="A40" s="76" t="str">
        <f t="shared" si="0"/>
        <v/>
      </c>
      <c r="B40" s="77" t="str">
        <f t="shared" si="1"/>
        <v/>
      </c>
      <c r="C40" s="78" t="str">
        <f t="shared" si="2"/>
        <v/>
      </c>
      <c r="D40" s="186"/>
      <c r="E40" s="186"/>
      <c r="F40" s="181"/>
      <c r="G40" s="181"/>
      <c r="H40" s="180"/>
    </row>
    <row r="41" spans="1:8" ht="63" customHeight="1" x14ac:dyDescent="0.25">
      <c r="A41" s="76" t="str">
        <f t="shared" si="0"/>
        <v/>
      </c>
      <c r="B41" s="77" t="str">
        <f t="shared" si="1"/>
        <v/>
      </c>
      <c r="C41" s="78" t="str">
        <f t="shared" si="2"/>
        <v/>
      </c>
      <c r="D41" s="186"/>
      <c r="E41" s="186"/>
      <c r="F41" s="181"/>
      <c r="G41" s="181"/>
      <c r="H41" s="180"/>
    </row>
    <row r="42" spans="1:8" ht="63" customHeight="1" x14ac:dyDescent="0.25">
      <c r="A42" s="76" t="str">
        <f t="shared" si="0"/>
        <v/>
      </c>
      <c r="B42" s="77" t="str">
        <f t="shared" si="1"/>
        <v/>
      </c>
      <c r="C42" s="78" t="str">
        <f t="shared" si="2"/>
        <v/>
      </c>
      <c r="D42" s="186"/>
      <c r="E42" s="186"/>
      <c r="F42" s="181"/>
      <c r="G42" s="181"/>
      <c r="H42" s="180"/>
    </row>
    <row r="43" spans="1:8" ht="63" customHeight="1" x14ac:dyDescent="0.25">
      <c r="A43" s="76" t="str">
        <f t="shared" si="0"/>
        <v/>
      </c>
      <c r="B43" s="77" t="str">
        <f t="shared" si="1"/>
        <v/>
      </c>
      <c r="C43" s="78" t="str">
        <f t="shared" si="2"/>
        <v/>
      </c>
      <c r="D43" s="186"/>
      <c r="E43" s="186"/>
      <c r="F43" s="181"/>
      <c r="G43" s="181"/>
      <c r="H43" s="180"/>
    </row>
    <row r="44" spans="1:8" ht="63" customHeight="1" x14ac:dyDescent="0.25">
      <c r="A44" s="76" t="str">
        <f t="shared" si="0"/>
        <v/>
      </c>
      <c r="B44" s="77" t="str">
        <f t="shared" si="1"/>
        <v/>
      </c>
      <c r="C44" s="78" t="str">
        <f t="shared" si="2"/>
        <v/>
      </c>
      <c r="D44" s="186"/>
      <c r="E44" s="186"/>
      <c r="F44" s="181"/>
      <c r="G44" s="181"/>
      <c r="H44" s="180"/>
    </row>
    <row r="45" spans="1:8" ht="63" customHeight="1" x14ac:dyDescent="0.25">
      <c r="A45" s="76" t="str">
        <f t="shared" si="0"/>
        <v/>
      </c>
      <c r="B45" s="77" t="str">
        <f t="shared" si="1"/>
        <v/>
      </c>
      <c r="C45" s="78" t="str">
        <f t="shared" si="2"/>
        <v/>
      </c>
      <c r="D45" s="186"/>
      <c r="E45" s="186"/>
      <c r="F45" s="181"/>
      <c r="G45" s="181"/>
      <c r="H45" s="180"/>
    </row>
    <row r="46" spans="1:8" ht="63" customHeight="1" x14ac:dyDescent="0.25">
      <c r="A46" s="76" t="str">
        <f t="shared" si="0"/>
        <v/>
      </c>
      <c r="B46" s="77" t="str">
        <f t="shared" si="1"/>
        <v/>
      </c>
      <c r="C46" s="78" t="str">
        <f t="shared" si="2"/>
        <v/>
      </c>
      <c r="D46" s="186"/>
      <c r="E46" s="186"/>
      <c r="F46" s="181"/>
      <c r="G46" s="181"/>
      <c r="H46" s="180"/>
    </row>
    <row r="47" spans="1:8" ht="63" customHeight="1" x14ac:dyDescent="0.25">
      <c r="A47" s="76" t="str">
        <f t="shared" si="0"/>
        <v/>
      </c>
      <c r="B47" s="77" t="str">
        <f t="shared" si="1"/>
        <v/>
      </c>
      <c r="C47" s="78" t="str">
        <f t="shared" si="2"/>
        <v/>
      </c>
      <c r="D47" s="186"/>
      <c r="E47" s="186"/>
      <c r="F47" s="181"/>
      <c r="G47" s="181"/>
      <c r="H47" s="180"/>
    </row>
    <row r="48" spans="1:8" ht="63" customHeight="1" x14ac:dyDescent="0.25">
      <c r="A48" s="76" t="str">
        <f t="shared" si="0"/>
        <v/>
      </c>
      <c r="B48" s="77" t="str">
        <f t="shared" si="1"/>
        <v/>
      </c>
      <c r="C48" s="78" t="str">
        <f t="shared" si="2"/>
        <v/>
      </c>
      <c r="D48" s="186"/>
      <c r="E48" s="186"/>
      <c r="F48" s="181"/>
      <c r="G48" s="181"/>
      <c r="H48" s="180"/>
    </row>
    <row r="49" spans="1:8" ht="63" customHeight="1" x14ac:dyDescent="0.25">
      <c r="A49" s="76" t="str">
        <f t="shared" si="0"/>
        <v/>
      </c>
      <c r="B49" s="77" t="str">
        <f t="shared" si="1"/>
        <v/>
      </c>
      <c r="C49" s="78" t="str">
        <f t="shared" si="2"/>
        <v/>
      </c>
      <c r="D49" s="186"/>
      <c r="E49" s="186"/>
      <c r="F49" s="181"/>
      <c r="G49" s="181"/>
      <c r="H49" s="180"/>
    </row>
    <row r="50" spans="1:8" ht="63" customHeight="1" x14ac:dyDescent="0.25">
      <c r="A50" s="76" t="str">
        <f t="shared" si="0"/>
        <v/>
      </c>
      <c r="B50" s="77" t="str">
        <f t="shared" si="1"/>
        <v/>
      </c>
      <c r="C50" s="78" t="str">
        <f t="shared" si="2"/>
        <v/>
      </c>
      <c r="D50" s="186"/>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30" priority="2" operator="equal">
      <formula>0</formula>
    </cfRule>
  </conditionalFormatting>
  <conditionalFormatting sqref="E3">
    <cfRule type="expression" dxfId="29" priority="1">
      <formula>$A$3="?"</formula>
    </cfRule>
  </conditionalFormatting>
  <dataValidations count="2">
    <dataValidation type="list" allowBlank="1" showInputMessage="1" showErrorMessage="1" sqref="D5:D50" xr:uid="{00000000-0002-0000-3D00-000000000000}">
      <formula1>ctreipatrud</formula1>
    </dataValidation>
    <dataValidation type="list" allowBlank="1" showInputMessage="1" showErrorMessage="1" sqref="E5:E50" xr:uid="{00000000-0002-0000-3D00-000001000000}">
      <formula1>ctreipatrue</formula1>
    </dataValidation>
  </dataValidations>
  <pageMargins left="0.7" right="0.7" top="0.75" bottom="0.75" header="0.3" footer="0.3"/>
  <pageSetup paperSize="9" orientation="portrait" horizontalDpi="4294967293" verticalDpi="4294967293"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99FF99"/>
  </sheetPr>
  <dimension ref="A1:H50"/>
  <sheetViews>
    <sheetView zoomScale="80" zoomScaleNormal="80" workbookViewId="0">
      <pane ySplit="4" topLeftCell="A5" activePane="bottomLeft" state="frozen"/>
      <selection activeCell="G1" sqref="G1:K3"/>
      <selection pane="bottomLeft" activeCell="F1" sqref="F1:F3"/>
    </sheetView>
  </sheetViews>
  <sheetFormatPr defaultRowHeight="15" x14ac:dyDescent="0.25"/>
  <cols>
    <col min="1" max="1" width="4" customWidth="1"/>
    <col min="2" max="2" width="6.85546875" customWidth="1"/>
    <col min="3" max="3" width="21.5703125" customWidth="1"/>
    <col min="4" max="4" width="11.28515625" customWidth="1"/>
    <col min="5" max="5" width="14.7109375" customWidth="1"/>
    <col min="6" max="6" width="37.140625" customWidth="1"/>
    <col min="7" max="7" width="68.28515625" customWidth="1"/>
    <col min="8" max="8" width="81.7109375" customWidth="1"/>
  </cols>
  <sheetData>
    <row r="1" spans="1:8" ht="47.25" customHeight="1" x14ac:dyDescent="0.25">
      <c r="A1" s="102" t="str">
        <f>FisaAutoevaluare!A1</f>
        <v>Universitatea SPIRU HARET - 
Anul universitar 2021-2022</v>
      </c>
      <c r="B1" s="102"/>
      <c r="C1" s="102"/>
      <c r="D1" s="102"/>
      <c r="E1" s="102"/>
      <c r="F1" s="669" t="str">
        <f>HYPERLINK("#FisaAutoevaluare!D228","Inapoi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FisaAutoevaluare!D228</f>
        <v>Recenzor/ referent/ prefaţator științific pentru reviste sau manifestări științifice, indexate BDI recunoscute în domeniul postului, având afilierea instituțională la Universitatea Spiru Haret.</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197" t="s">
        <v>2317</v>
      </c>
      <c r="E4" s="198" t="s">
        <v>2105</v>
      </c>
      <c r="F4" s="198" t="s">
        <v>2342</v>
      </c>
      <c r="G4" s="198" t="s">
        <v>2320</v>
      </c>
      <c r="H4" s="198" t="s">
        <v>1994</v>
      </c>
    </row>
    <row r="5" spans="1:8" ht="63" customHeight="1" x14ac:dyDescent="0.25">
      <c r="A5" s="76" t="str">
        <f>IF(B5="","",ROW()-4)</f>
        <v/>
      </c>
      <c r="B5" s="77" t="str">
        <f>IF(OR(F5&lt;&gt;"",G5&lt;&gt;"",H5&lt;&gt;""),"C35","")</f>
        <v/>
      </c>
      <c r="C5" s="78" t="str">
        <f>IF(AND(D5&lt;&gt;"",E5&lt;&gt;""),PROPER(A$3),"")</f>
        <v/>
      </c>
      <c r="D5" s="186"/>
      <c r="E5" s="186"/>
      <c r="F5" s="178"/>
      <c r="G5" s="180"/>
      <c r="H5" s="180"/>
    </row>
    <row r="6" spans="1:8" ht="63" customHeight="1" x14ac:dyDescent="0.25">
      <c r="A6" s="76" t="str">
        <f t="shared" ref="A6:A50" si="0">IF(B6="","",ROW()-4)</f>
        <v/>
      </c>
      <c r="B6" s="77" t="str">
        <f t="shared" ref="B6:B50" si="1">IF(OR(F6&lt;&gt;"",G6&lt;&gt;"",H6&lt;&gt;""),"C35","")</f>
        <v/>
      </c>
      <c r="C6" s="78" t="str">
        <f t="shared" ref="C6:C50" si="2">IF(AND(D6&lt;&gt;"",E6&lt;&gt;""),PROPER(A$3),"")</f>
        <v/>
      </c>
      <c r="D6" s="186"/>
      <c r="E6" s="186"/>
      <c r="F6" s="178"/>
      <c r="G6" s="178"/>
      <c r="H6" s="180"/>
    </row>
    <row r="7" spans="1:8" ht="63" customHeight="1" x14ac:dyDescent="0.25">
      <c r="A7" s="76" t="str">
        <f t="shared" si="0"/>
        <v/>
      </c>
      <c r="B7" s="77" t="str">
        <f t="shared" si="1"/>
        <v/>
      </c>
      <c r="C7" s="78" t="str">
        <f t="shared" si="2"/>
        <v/>
      </c>
      <c r="D7" s="186"/>
      <c r="E7" s="186"/>
      <c r="F7" s="180"/>
      <c r="G7" s="180"/>
      <c r="H7" s="178"/>
    </row>
    <row r="8" spans="1:8" ht="63" customHeight="1" x14ac:dyDescent="0.25">
      <c r="A8" s="76" t="str">
        <f t="shared" si="0"/>
        <v/>
      </c>
      <c r="B8" s="77" t="str">
        <f t="shared" si="1"/>
        <v/>
      </c>
      <c r="C8" s="78" t="str">
        <f t="shared" si="2"/>
        <v/>
      </c>
      <c r="D8" s="186"/>
      <c r="E8" s="186"/>
      <c r="F8" s="180"/>
      <c r="G8" s="180"/>
      <c r="H8" s="180"/>
    </row>
    <row r="9" spans="1:8" ht="63" customHeight="1" x14ac:dyDescent="0.25">
      <c r="A9" s="76" t="str">
        <f t="shared" si="0"/>
        <v/>
      </c>
      <c r="B9" s="77" t="str">
        <f t="shared" si="1"/>
        <v/>
      </c>
      <c r="C9" s="78" t="str">
        <f t="shared" si="2"/>
        <v/>
      </c>
      <c r="D9" s="186"/>
      <c r="E9" s="186"/>
      <c r="F9" s="180"/>
      <c r="G9" s="180"/>
      <c r="H9" s="180"/>
    </row>
    <row r="10" spans="1:8" ht="63" customHeight="1" x14ac:dyDescent="0.25">
      <c r="A10" s="76" t="str">
        <f t="shared" si="0"/>
        <v/>
      </c>
      <c r="B10" s="77" t="str">
        <f t="shared" si="1"/>
        <v/>
      </c>
      <c r="C10" s="78" t="str">
        <f t="shared" si="2"/>
        <v/>
      </c>
      <c r="D10" s="186"/>
      <c r="E10" s="186"/>
      <c r="F10" s="180"/>
      <c r="G10" s="180"/>
      <c r="H10" s="180"/>
    </row>
    <row r="11" spans="1:8" ht="63" customHeight="1" x14ac:dyDescent="0.25">
      <c r="A11" s="76" t="str">
        <f t="shared" si="0"/>
        <v/>
      </c>
      <c r="B11" s="77" t="str">
        <f t="shared" si="1"/>
        <v/>
      </c>
      <c r="C11" s="78" t="str">
        <f t="shared" si="2"/>
        <v/>
      </c>
      <c r="D11" s="186"/>
      <c r="E11" s="186"/>
      <c r="F11" s="180"/>
      <c r="G11" s="179"/>
      <c r="H11" s="180"/>
    </row>
    <row r="12" spans="1:8" ht="63" customHeight="1" x14ac:dyDescent="0.25">
      <c r="A12" s="76" t="str">
        <f t="shared" si="0"/>
        <v/>
      </c>
      <c r="B12" s="77" t="str">
        <f t="shared" si="1"/>
        <v/>
      </c>
      <c r="C12" s="78" t="str">
        <f t="shared" si="2"/>
        <v/>
      </c>
      <c r="D12" s="186"/>
      <c r="E12" s="186"/>
      <c r="F12" s="180"/>
      <c r="G12" s="180"/>
      <c r="H12" s="180"/>
    </row>
    <row r="13" spans="1:8" ht="63" customHeight="1" x14ac:dyDescent="0.25">
      <c r="A13" s="76" t="str">
        <f t="shared" si="0"/>
        <v/>
      </c>
      <c r="B13" s="77" t="str">
        <f t="shared" si="1"/>
        <v/>
      </c>
      <c r="C13" s="78" t="str">
        <f t="shared" si="2"/>
        <v/>
      </c>
      <c r="D13" s="186"/>
      <c r="E13" s="186"/>
      <c r="F13" s="180"/>
      <c r="G13" s="180"/>
      <c r="H13" s="180"/>
    </row>
    <row r="14" spans="1:8" ht="63" customHeight="1" x14ac:dyDescent="0.25">
      <c r="A14" s="76" t="str">
        <f t="shared" si="0"/>
        <v/>
      </c>
      <c r="B14" s="77" t="str">
        <f t="shared" si="1"/>
        <v/>
      </c>
      <c r="C14" s="78" t="str">
        <f t="shared" si="2"/>
        <v/>
      </c>
      <c r="D14" s="186"/>
      <c r="E14" s="186"/>
      <c r="F14" s="180"/>
      <c r="G14" s="180"/>
      <c r="H14" s="180"/>
    </row>
    <row r="15" spans="1:8" ht="63" customHeight="1" x14ac:dyDescent="0.25">
      <c r="A15" s="76" t="str">
        <f t="shared" si="0"/>
        <v/>
      </c>
      <c r="B15" s="77" t="str">
        <f t="shared" si="1"/>
        <v/>
      </c>
      <c r="C15" s="78" t="str">
        <f t="shared" si="2"/>
        <v/>
      </c>
      <c r="D15" s="186"/>
      <c r="E15" s="186"/>
      <c r="F15" s="180"/>
      <c r="G15" s="180"/>
      <c r="H15" s="180"/>
    </row>
    <row r="16" spans="1:8" ht="63" customHeight="1" x14ac:dyDescent="0.25">
      <c r="A16" s="76" t="str">
        <f t="shared" si="0"/>
        <v/>
      </c>
      <c r="B16" s="77" t="str">
        <f t="shared" si="1"/>
        <v/>
      </c>
      <c r="C16" s="78" t="str">
        <f t="shared" si="2"/>
        <v/>
      </c>
      <c r="D16" s="186"/>
      <c r="E16" s="186"/>
      <c r="F16" s="180"/>
      <c r="G16" s="180"/>
      <c r="H16" s="180"/>
    </row>
    <row r="17" spans="1:8" ht="63" customHeight="1" x14ac:dyDescent="0.25">
      <c r="A17" s="76" t="str">
        <f t="shared" si="0"/>
        <v/>
      </c>
      <c r="B17" s="77" t="str">
        <f t="shared" si="1"/>
        <v/>
      </c>
      <c r="C17" s="78" t="str">
        <f t="shared" si="2"/>
        <v/>
      </c>
      <c r="D17" s="186"/>
      <c r="E17" s="186"/>
      <c r="F17" s="180"/>
      <c r="G17" s="180"/>
      <c r="H17" s="180"/>
    </row>
    <row r="18" spans="1:8" ht="63" customHeight="1" x14ac:dyDescent="0.25">
      <c r="A18" s="76" t="str">
        <f t="shared" si="0"/>
        <v/>
      </c>
      <c r="B18" s="77" t="str">
        <f t="shared" si="1"/>
        <v/>
      </c>
      <c r="C18" s="78" t="str">
        <f t="shared" si="2"/>
        <v/>
      </c>
      <c r="D18" s="186"/>
      <c r="E18" s="186"/>
      <c r="F18" s="180"/>
      <c r="G18" s="180"/>
      <c r="H18" s="180"/>
    </row>
    <row r="19" spans="1:8" ht="63" customHeight="1" x14ac:dyDescent="0.25">
      <c r="A19" s="76" t="str">
        <f t="shared" si="0"/>
        <v/>
      </c>
      <c r="B19" s="77" t="str">
        <f t="shared" si="1"/>
        <v/>
      </c>
      <c r="C19" s="78" t="str">
        <f t="shared" si="2"/>
        <v/>
      </c>
      <c r="D19" s="186"/>
      <c r="E19" s="186"/>
      <c r="F19" s="180"/>
      <c r="G19" s="180"/>
      <c r="H19" s="180"/>
    </row>
    <row r="20" spans="1:8" ht="63" customHeight="1" x14ac:dyDescent="0.25">
      <c r="A20" s="76" t="str">
        <f t="shared" si="0"/>
        <v/>
      </c>
      <c r="B20" s="77" t="str">
        <f t="shared" si="1"/>
        <v/>
      </c>
      <c r="C20" s="78" t="str">
        <f t="shared" si="2"/>
        <v/>
      </c>
      <c r="D20" s="186"/>
      <c r="E20" s="186"/>
      <c r="F20" s="180"/>
      <c r="G20" s="180"/>
      <c r="H20" s="180"/>
    </row>
    <row r="21" spans="1:8" ht="63" customHeight="1" x14ac:dyDescent="0.25">
      <c r="A21" s="76" t="str">
        <f t="shared" si="0"/>
        <v/>
      </c>
      <c r="B21" s="77" t="str">
        <f t="shared" si="1"/>
        <v/>
      </c>
      <c r="C21" s="78" t="str">
        <f t="shared" si="2"/>
        <v/>
      </c>
      <c r="D21" s="186"/>
      <c r="E21" s="186"/>
      <c r="F21" s="181"/>
      <c r="G21" s="181"/>
      <c r="H21" s="180"/>
    </row>
    <row r="22" spans="1:8" ht="63" customHeight="1" x14ac:dyDescent="0.25">
      <c r="A22" s="76" t="str">
        <f t="shared" si="0"/>
        <v/>
      </c>
      <c r="B22" s="77" t="str">
        <f t="shared" si="1"/>
        <v/>
      </c>
      <c r="C22" s="78" t="str">
        <f t="shared" si="2"/>
        <v/>
      </c>
      <c r="D22" s="186"/>
      <c r="E22" s="186"/>
      <c r="F22" s="181"/>
      <c r="G22" s="181"/>
      <c r="H22" s="180"/>
    </row>
    <row r="23" spans="1:8" ht="63" customHeight="1" x14ac:dyDescent="0.25">
      <c r="A23" s="76" t="str">
        <f t="shared" si="0"/>
        <v/>
      </c>
      <c r="B23" s="77" t="str">
        <f t="shared" si="1"/>
        <v/>
      </c>
      <c r="C23" s="78" t="str">
        <f t="shared" si="2"/>
        <v/>
      </c>
      <c r="D23" s="186"/>
      <c r="E23" s="186"/>
      <c r="F23" s="181"/>
      <c r="G23" s="181"/>
      <c r="H23" s="180"/>
    </row>
    <row r="24" spans="1:8" ht="63" customHeight="1" x14ac:dyDescent="0.25">
      <c r="A24" s="76" t="str">
        <f t="shared" si="0"/>
        <v/>
      </c>
      <c r="B24" s="77" t="str">
        <f t="shared" si="1"/>
        <v/>
      </c>
      <c r="C24" s="78" t="str">
        <f t="shared" si="2"/>
        <v/>
      </c>
      <c r="D24" s="186"/>
      <c r="E24" s="186"/>
      <c r="F24" s="190"/>
      <c r="G24" s="181"/>
      <c r="H24" s="180"/>
    </row>
    <row r="25" spans="1:8" ht="63" customHeight="1" x14ac:dyDescent="0.25">
      <c r="A25" s="76" t="str">
        <f t="shared" si="0"/>
        <v/>
      </c>
      <c r="B25" s="77" t="str">
        <f t="shared" si="1"/>
        <v/>
      </c>
      <c r="C25" s="78" t="str">
        <f t="shared" si="2"/>
        <v/>
      </c>
      <c r="D25" s="186"/>
      <c r="E25" s="186"/>
      <c r="F25" s="181"/>
      <c r="G25" s="181"/>
      <c r="H25" s="180"/>
    </row>
    <row r="26" spans="1:8" ht="63" customHeight="1" x14ac:dyDescent="0.25">
      <c r="A26" s="76" t="str">
        <f t="shared" si="0"/>
        <v/>
      </c>
      <c r="B26" s="77" t="str">
        <f t="shared" si="1"/>
        <v/>
      </c>
      <c r="C26" s="78" t="str">
        <f t="shared" si="2"/>
        <v/>
      </c>
      <c r="D26" s="186"/>
      <c r="E26" s="186"/>
      <c r="F26" s="181"/>
      <c r="G26" s="181"/>
      <c r="H26" s="180"/>
    </row>
    <row r="27" spans="1:8" ht="63" customHeight="1" x14ac:dyDescent="0.25">
      <c r="A27" s="76" t="str">
        <f t="shared" si="0"/>
        <v/>
      </c>
      <c r="B27" s="77" t="str">
        <f t="shared" si="1"/>
        <v/>
      </c>
      <c r="C27" s="78" t="str">
        <f t="shared" si="2"/>
        <v/>
      </c>
      <c r="D27" s="186"/>
      <c r="E27" s="186"/>
      <c r="F27" s="181"/>
      <c r="G27" s="181"/>
      <c r="H27" s="180"/>
    </row>
    <row r="28" spans="1:8" ht="63" customHeight="1" x14ac:dyDescent="0.25">
      <c r="A28" s="76" t="str">
        <f t="shared" si="0"/>
        <v/>
      </c>
      <c r="B28" s="77" t="str">
        <f t="shared" si="1"/>
        <v/>
      </c>
      <c r="C28" s="78" t="str">
        <f t="shared" si="2"/>
        <v/>
      </c>
      <c r="D28" s="186"/>
      <c r="E28" s="186"/>
      <c r="F28" s="181"/>
      <c r="G28" s="181"/>
      <c r="H28" s="180"/>
    </row>
    <row r="29" spans="1:8" ht="63" customHeight="1" x14ac:dyDescent="0.25">
      <c r="A29" s="76" t="str">
        <f t="shared" si="0"/>
        <v/>
      </c>
      <c r="B29" s="77" t="str">
        <f t="shared" si="1"/>
        <v/>
      </c>
      <c r="C29" s="78" t="str">
        <f t="shared" si="2"/>
        <v/>
      </c>
      <c r="D29" s="186"/>
      <c r="E29" s="186"/>
      <c r="F29" s="181"/>
      <c r="G29" s="181"/>
      <c r="H29" s="180"/>
    </row>
    <row r="30" spans="1:8" ht="63" customHeight="1" x14ac:dyDescent="0.25">
      <c r="A30" s="76" t="str">
        <f t="shared" si="0"/>
        <v/>
      </c>
      <c r="B30" s="77" t="str">
        <f t="shared" si="1"/>
        <v/>
      </c>
      <c r="C30" s="78" t="str">
        <f t="shared" si="2"/>
        <v/>
      </c>
      <c r="D30" s="186"/>
      <c r="E30" s="186"/>
      <c r="F30" s="181"/>
      <c r="G30" s="181"/>
      <c r="H30" s="180"/>
    </row>
    <row r="31" spans="1:8" ht="63" customHeight="1" x14ac:dyDescent="0.25">
      <c r="A31" s="76" t="str">
        <f t="shared" si="0"/>
        <v/>
      </c>
      <c r="B31" s="77" t="str">
        <f t="shared" si="1"/>
        <v/>
      </c>
      <c r="C31" s="78" t="str">
        <f t="shared" si="2"/>
        <v/>
      </c>
      <c r="D31" s="186"/>
      <c r="E31" s="186"/>
      <c r="F31" s="181"/>
      <c r="G31" s="181"/>
      <c r="H31" s="180"/>
    </row>
    <row r="32" spans="1:8" ht="63" customHeight="1" x14ac:dyDescent="0.25">
      <c r="A32" s="76" t="str">
        <f t="shared" si="0"/>
        <v/>
      </c>
      <c r="B32" s="77" t="str">
        <f t="shared" si="1"/>
        <v/>
      </c>
      <c r="C32" s="78" t="str">
        <f t="shared" si="2"/>
        <v/>
      </c>
      <c r="D32" s="186"/>
      <c r="E32" s="186"/>
      <c r="F32" s="181"/>
      <c r="G32" s="181"/>
      <c r="H32" s="180"/>
    </row>
    <row r="33" spans="1:8" ht="63" customHeight="1" x14ac:dyDescent="0.25">
      <c r="A33" s="76" t="str">
        <f t="shared" si="0"/>
        <v/>
      </c>
      <c r="B33" s="77" t="str">
        <f t="shared" si="1"/>
        <v/>
      </c>
      <c r="C33" s="78" t="str">
        <f t="shared" si="2"/>
        <v/>
      </c>
      <c r="D33" s="186"/>
      <c r="E33" s="186"/>
      <c r="F33" s="181"/>
      <c r="G33" s="181"/>
      <c r="H33" s="180"/>
    </row>
    <row r="34" spans="1:8" ht="63" customHeight="1" x14ac:dyDescent="0.25">
      <c r="A34" s="76" t="str">
        <f t="shared" si="0"/>
        <v/>
      </c>
      <c r="B34" s="77" t="str">
        <f t="shared" si="1"/>
        <v/>
      </c>
      <c r="C34" s="78" t="str">
        <f t="shared" si="2"/>
        <v/>
      </c>
      <c r="D34" s="186"/>
      <c r="E34" s="186"/>
      <c r="F34" s="181"/>
      <c r="G34" s="181"/>
      <c r="H34" s="180"/>
    </row>
    <row r="35" spans="1:8" ht="63" customHeight="1" x14ac:dyDescent="0.25">
      <c r="A35" s="76" t="str">
        <f t="shared" si="0"/>
        <v/>
      </c>
      <c r="B35" s="77" t="str">
        <f t="shared" si="1"/>
        <v/>
      </c>
      <c r="C35" s="78" t="str">
        <f t="shared" si="2"/>
        <v/>
      </c>
      <c r="D35" s="186"/>
      <c r="E35" s="186"/>
      <c r="F35" s="181"/>
      <c r="G35" s="181"/>
      <c r="H35" s="180"/>
    </row>
    <row r="36" spans="1:8" ht="63" customHeight="1" x14ac:dyDescent="0.25">
      <c r="A36" s="76" t="str">
        <f t="shared" si="0"/>
        <v/>
      </c>
      <c r="B36" s="77" t="str">
        <f t="shared" si="1"/>
        <v/>
      </c>
      <c r="C36" s="78" t="str">
        <f t="shared" si="2"/>
        <v/>
      </c>
      <c r="D36" s="186"/>
      <c r="E36" s="186"/>
      <c r="F36" s="181"/>
      <c r="G36" s="181"/>
      <c r="H36" s="180"/>
    </row>
    <row r="37" spans="1:8" ht="63" customHeight="1" x14ac:dyDescent="0.25">
      <c r="A37" s="76" t="str">
        <f t="shared" si="0"/>
        <v/>
      </c>
      <c r="B37" s="77" t="str">
        <f t="shared" si="1"/>
        <v/>
      </c>
      <c r="C37" s="78" t="str">
        <f t="shared" si="2"/>
        <v/>
      </c>
      <c r="D37" s="186"/>
      <c r="E37" s="186"/>
      <c r="F37" s="181"/>
      <c r="G37" s="181"/>
      <c r="H37" s="180"/>
    </row>
    <row r="38" spans="1:8" ht="63" customHeight="1" x14ac:dyDescent="0.25">
      <c r="A38" s="76" t="str">
        <f t="shared" si="0"/>
        <v/>
      </c>
      <c r="B38" s="77" t="str">
        <f t="shared" si="1"/>
        <v/>
      </c>
      <c r="C38" s="78" t="str">
        <f t="shared" si="2"/>
        <v/>
      </c>
      <c r="D38" s="186"/>
      <c r="E38" s="186"/>
      <c r="F38" s="181"/>
      <c r="G38" s="181"/>
      <c r="H38" s="180"/>
    </row>
    <row r="39" spans="1:8" ht="63" customHeight="1" x14ac:dyDescent="0.25">
      <c r="A39" s="76" t="str">
        <f t="shared" si="0"/>
        <v/>
      </c>
      <c r="B39" s="77" t="str">
        <f t="shared" si="1"/>
        <v/>
      </c>
      <c r="C39" s="78" t="str">
        <f t="shared" si="2"/>
        <v/>
      </c>
      <c r="D39" s="186"/>
      <c r="E39" s="186"/>
      <c r="F39" s="181"/>
      <c r="G39" s="181"/>
      <c r="H39" s="180"/>
    </row>
    <row r="40" spans="1:8" ht="63" customHeight="1" x14ac:dyDescent="0.25">
      <c r="A40" s="76" t="str">
        <f t="shared" si="0"/>
        <v/>
      </c>
      <c r="B40" s="77" t="str">
        <f t="shared" si="1"/>
        <v/>
      </c>
      <c r="C40" s="78" t="str">
        <f t="shared" si="2"/>
        <v/>
      </c>
      <c r="D40" s="186"/>
      <c r="E40" s="186"/>
      <c r="F40" s="181"/>
      <c r="G40" s="181"/>
      <c r="H40" s="180"/>
    </row>
    <row r="41" spans="1:8" ht="63" customHeight="1" x14ac:dyDescent="0.25">
      <c r="A41" s="76" t="str">
        <f t="shared" si="0"/>
        <v/>
      </c>
      <c r="B41" s="77" t="str">
        <f t="shared" si="1"/>
        <v/>
      </c>
      <c r="C41" s="78" t="str">
        <f t="shared" si="2"/>
        <v/>
      </c>
      <c r="D41" s="186"/>
      <c r="E41" s="186"/>
      <c r="F41" s="181"/>
      <c r="G41" s="181"/>
      <c r="H41" s="180"/>
    </row>
    <row r="42" spans="1:8" ht="63" customHeight="1" x14ac:dyDescent="0.25">
      <c r="A42" s="76" t="str">
        <f t="shared" si="0"/>
        <v/>
      </c>
      <c r="B42" s="77" t="str">
        <f t="shared" si="1"/>
        <v/>
      </c>
      <c r="C42" s="78" t="str">
        <f t="shared" si="2"/>
        <v/>
      </c>
      <c r="D42" s="186"/>
      <c r="E42" s="186"/>
      <c r="F42" s="181"/>
      <c r="G42" s="181"/>
      <c r="H42" s="180"/>
    </row>
    <row r="43" spans="1:8" ht="63" customHeight="1" x14ac:dyDescent="0.25">
      <c r="A43" s="76" t="str">
        <f t="shared" si="0"/>
        <v/>
      </c>
      <c r="B43" s="77" t="str">
        <f t="shared" si="1"/>
        <v/>
      </c>
      <c r="C43" s="78" t="str">
        <f t="shared" si="2"/>
        <v/>
      </c>
      <c r="D43" s="186"/>
      <c r="E43" s="186"/>
      <c r="F43" s="181"/>
      <c r="G43" s="181"/>
      <c r="H43" s="180"/>
    </row>
    <row r="44" spans="1:8" ht="63" customHeight="1" x14ac:dyDescent="0.25">
      <c r="A44" s="76" t="str">
        <f t="shared" si="0"/>
        <v/>
      </c>
      <c r="B44" s="77" t="str">
        <f t="shared" si="1"/>
        <v/>
      </c>
      <c r="C44" s="78" t="str">
        <f t="shared" si="2"/>
        <v/>
      </c>
      <c r="D44" s="186"/>
      <c r="E44" s="186"/>
      <c r="F44" s="181"/>
      <c r="G44" s="181"/>
      <c r="H44" s="180"/>
    </row>
    <row r="45" spans="1:8" ht="63" customHeight="1" x14ac:dyDescent="0.25">
      <c r="A45" s="76" t="str">
        <f t="shared" si="0"/>
        <v/>
      </c>
      <c r="B45" s="77" t="str">
        <f t="shared" si="1"/>
        <v/>
      </c>
      <c r="C45" s="78" t="str">
        <f t="shared" si="2"/>
        <v/>
      </c>
      <c r="D45" s="186"/>
      <c r="E45" s="186"/>
      <c r="F45" s="181"/>
      <c r="G45" s="181"/>
      <c r="H45" s="180"/>
    </row>
    <row r="46" spans="1:8" ht="63" customHeight="1" x14ac:dyDescent="0.25">
      <c r="A46" s="76" t="str">
        <f t="shared" si="0"/>
        <v/>
      </c>
      <c r="B46" s="77" t="str">
        <f t="shared" si="1"/>
        <v/>
      </c>
      <c r="C46" s="78" t="str">
        <f t="shared" si="2"/>
        <v/>
      </c>
      <c r="D46" s="186"/>
      <c r="E46" s="186"/>
      <c r="F46" s="181"/>
      <c r="G46" s="181"/>
      <c r="H46" s="180"/>
    </row>
    <row r="47" spans="1:8" ht="63" customHeight="1" x14ac:dyDescent="0.25">
      <c r="A47" s="76" t="str">
        <f t="shared" si="0"/>
        <v/>
      </c>
      <c r="B47" s="77" t="str">
        <f t="shared" si="1"/>
        <v/>
      </c>
      <c r="C47" s="78" t="str">
        <f t="shared" si="2"/>
        <v/>
      </c>
      <c r="D47" s="186"/>
      <c r="E47" s="186"/>
      <c r="F47" s="181"/>
      <c r="G47" s="181"/>
      <c r="H47" s="180"/>
    </row>
    <row r="48" spans="1:8" ht="63" customHeight="1" x14ac:dyDescent="0.25">
      <c r="A48" s="76" t="str">
        <f t="shared" si="0"/>
        <v/>
      </c>
      <c r="B48" s="77" t="str">
        <f t="shared" si="1"/>
        <v/>
      </c>
      <c r="C48" s="78" t="str">
        <f t="shared" si="2"/>
        <v/>
      </c>
      <c r="D48" s="186"/>
      <c r="E48" s="186"/>
      <c r="F48" s="181"/>
      <c r="G48" s="181"/>
      <c r="H48" s="180"/>
    </row>
    <row r="49" spans="1:8" ht="63" customHeight="1" x14ac:dyDescent="0.25">
      <c r="A49" s="76" t="str">
        <f t="shared" si="0"/>
        <v/>
      </c>
      <c r="B49" s="77" t="str">
        <f t="shared" si="1"/>
        <v/>
      </c>
      <c r="C49" s="78" t="str">
        <f t="shared" si="2"/>
        <v/>
      </c>
      <c r="D49" s="186"/>
      <c r="E49" s="186"/>
      <c r="F49" s="181"/>
      <c r="G49" s="181"/>
      <c r="H49" s="180"/>
    </row>
    <row r="50" spans="1:8" ht="63" customHeight="1" x14ac:dyDescent="0.25">
      <c r="A50" s="76" t="str">
        <f t="shared" si="0"/>
        <v/>
      </c>
      <c r="B50" s="77" t="str">
        <f t="shared" si="1"/>
        <v/>
      </c>
      <c r="C50" s="78" t="str">
        <f t="shared" si="2"/>
        <v/>
      </c>
      <c r="D50" s="186"/>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28" priority="2" operator="equal">
      <formula>0</formula>
    </cfRule>
  </conditionalFormatting>
  <conditionalFormatting sqref="E3">
    <cfRule type="expression" dxfId="27" priority="1">
      <formula>$A$3="?"</formula>
    </cfRule>
  </conditionalFormatting>
  <dataValidations count="2">
    <dataValidation type="list" allowBlank="1" showInputMessage="1" showErrorMessage="1" sqref="D5:D50" xr:uid="{00000000-0002-0000-3E00-000000000000}">
      <formula1>ctreicincid</formula1>
    </dataValidation>
    <dataValidation type="list" allowBlank="1" showInputMessage="1" showErrorMessage="1" sqref="E5:E50" xr:uid="{00000000-0002-0000-3E00-000001000000}">
      <formula1>ctreicincie</formula1>
    </dataValidation>
  </dataValidations>
  <pageMargins left="0.7" right="0.7" top="0.75" bottom="0.75" header="0.3" footer="0.3"/>
  <pageSetup paperSize="9" orientation="portrait" horizontalDpi="4294967293" verticalDpi="4294967293"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9FF99"/>
  </sheetPr>
  <dimension ref="A1:H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8.5703125" customWidth="1"/>
    <col min="4" max="4" width="9.5703125" customWidth="1"/>
    <col min="5" max="5" width="17.85546875" customWidth="1"/>
    <col min="6" max="6" width="30.7109375" customWidth="1"/>
    <col min="7" max="7" width="70.28515625" customWidth="1"/>
    <col min="8" max="8" width="59.140625" customWidth="1"/>
  </cols>
  <sheetData>
    <row r="1" spans="1:8" ht="48.75" customHeight="1" x14ac:dyDescent="0.25">
      <c r="A1" s="102" t="str">
        <f>FisaAutoevaluare!A1</f>
        <v>Universitatea SPIRU HARET - 
Anul universitar 2021-2022</v>
      </c>
      <c r="B1" s="102"/>
      <c r="C1" s="102"/>
      <c r="D1" s="102"/>
      <c r="E1" s="102"/>
      <c r="F1" s="669" t="str">
        <f>HYPERLINK("#FisaAutoevaluare!D229","Inapoi in Fisa C")</f>
        <v>Inapoi in Fisa C</v>
      </c>
      <c r="G1" s="683"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c r="H1" s="683"/>
    </row>
    <row r="2" spans="1:8" ht="15.75" customHeight="1" x14ac:dyDescent="0.25">
      <c r="A2" s="102">
        <f>FisaAutoevaluare!D2</f>
        <v>0</v>
      </c>
      <c r="B2" s="102"/>
      <c r="C2" s="102"/>
      <c r="D2" s="102"/>
      <c r="E2" s="102"/>
      <c r="F2" s="670"/>
      <c r="G2" s="681" t="str">
        <f>FisaAutoevaluare!D229</f>
        <v>Recenzor/ referent/ prefaţator științific pentru reviste sau manifestări științifice, neindexate, având afilierea instituțională la Universitatea Spiru Haret.</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197" t="s">
        <v>2317</v>
      </c>
      <c r="E4" s="198" t="s">
        <v>2105</v>
      </c>
      <c r="F4" s="198" t="s">
        <v>2342</v>
      </c>
      <c r="G4" s="198" t="s">
        <v>2320</v>
      </c>
      <c r="H4" s="198" t="s">
        <v>1994</v>
      </c>
    </row>
    <row r="5" spans="1:8" ht="63" customHeight="1" x14ac:dyDescent="0.25">
      <c r="A5" s="76" t="str">
        <f>IF(B5="","",ROW()-4)</f>
        <v/>
      </c>
      <c r="B5" s="77" t="str">
        <f>IF(OR(F5&lt;&gt;"",G5&lt;&gt;"",H5&lt;&gt;""),"C36","")</f>
        <v/>
      </c>
      <c r="C5" s="78" t="str">
        <f>IF(AND(D5&lt;&gt;"",E5&lt;&gt;""),PROPER(A$3),"")</f>
        <v/>
      </c>
      <c r="D5" s="186"/>
      <c r="E5" s="186"/>
      <c r="F5" s="178"/>
      <c r="G5" s="180"/>
      <c r="H5" s="180"/>
    </row>
    <row r="6" spans="1:8" ht="63" customHeight="1" x14ac:dyDescent="0.25">
      <c r="A6" s="76" t="str">
        <f t="shared" ref="A6:A50" si="0">IF(B6="","",ROW()-4)</f>
        <v/>
      </c>
      <c r="B6" s="77" t="str">
        <f t="shared" ref="B6:B50" si="1">IF(OR(F6&lt;&gt;"",G6&lt;&gt;"",H6&lt;&gt;""),"C36","")</f>
        <v/>
      </c>
      <c r="C6" s="78" t="str">
        <f t="shared" ref="C6:C50" si="2">IF(AND(D6&lt;&gt;"",E6&lt;&gt;""),PROPER(A$3),"")</f>
        <v/>
      </c>
      <c r="D6" s="186"/>
      <c r="E6" s="186"/>
      <c r="F6" s="178"/>
      <c r="G6" s="178"/>
      <c r="H6" s="180"/>
    </row>
    <row r="7" spans="1:8" ht="63" customHeight="1" x14ac:dyDescent="0.25">
      <c r="A7" s="76" t="str">
        <f t="shared" si="0"/>
        <v/>
      </c>
      <c r="B7" s="77" t="str">
        <f t="shared" si="1"/>
        <v/>
      </c>
      <c r="C7" s="78" t="str">
        <f t="shared" si="2"/>
        <v/>
      </c>
      <c r="D7" s="186"/>
      <c r="E7" s="186"/>
      <c r="F7" s="180"/>
      <c r="G7" s="180"/>
      <c r="H7" s="178"/>
    </row>
    <row r="8" spans="1:8" ht="63" customHeight="1" x14ac:dyDescent="0.25">
      <c r="A8" s="76" t="str">
        <f t="shared" si="0"/>
        <v/>
      </c>
      <c r="B8" s="77" t="str">
        <f t="shared" si="1"/>
        <v/>
      </c>
      <c r="C8" s="78" t="str">
        <f t="shared" si="2"/>
        <v/>
      </c>
      <c r="D8" s="186"/>
      <c r="E8" s="186"/>
      <c r="F8" s="180"/>
      <c r="G8" s="180"/>
      <c r="H8" s="180"/>
    </row>
    <row r="9" spans="1:8" ht="63" customHeight="1" x14ac:dyDescent="0.25">
      <c r="A9" s="76" t="str">
        <f t="shared" si="0"/>
        <v/>
      </c>
      <c r="B9" s="77" t="str">
        <f t="shared" si="1"/>
        <v/>
      </c>
      <c r="C9" s="78" t="str">
        <f t="shared" si="2"/>
        <v/>
      </c>
      <c r="D9" s="186"/>
      <c r="E9" s="186"/>
      <c r="F9" s="180"/>
      <c r="G9" s="180"/>
      <c r="H9" s="180"/>
    </row>
    <row r="10" spans="1:8" ht="63" customHeight="1" x14ac:dyDescent="0.25">
      <c r="A10" s="76" t="str">
        <f t="shared" si="0"/>
        <v/>
      </c>
      <c r="B10" s="77" t="str">
        <f t="shared" si="1"/>
        <v/>
      </c>
      <c r="C10" s="78" t="str">
        <f t="shared" si="2"/>
        <v/>
      </c>
      <c r="D10" s="186"/>
      <c r="E10" s="186"/>
      <c r="F10" s="180"/>
      <c r="G10" s="180"/>
      <c r="H10" s="180"/>
    </row>
    <row r="11" spans="1:8" ht="63" customHeight="1" x14ac:dyDescent="0.25">
      <c r="A11" s="76" t="str">
        <f t="shared" si="0"/>
        <v/>
      </c>
      <c r="B11" s="77" t="str">
        <f t="shared" si="1"/>
        <v/>
      </c>
      <c r="C11" s="78" t="str">
        <f t="shared" si="2"/>
        <v/>
      </c>
      <c r="D11" s="186"/>
      <c r="E11" s="186"/>
      <c r="F11" s="180"/>
      <c r="G11" s="179"/>
      <c r="H11" s="180"/>
    </row>
    <row r="12" spans="1:8" ht="63" customHeight="1" x14ac:dyDescent="0.25">
      <c r="A12" s="76" t="str">
        <f t="shared" si="0"/>
        <v/>
      </c>
      <c r="B12" s="77" t="str">
        <f t="shared" si="1"/>
        <v/>
      </c>
      <c r="C12" s="78" t="str">
        <f t="shared" si="2"/>
        <v/>
      </c>
      <c r="D12" s="186"/>
      <c r="E12" s="186"/>
      <c r="F12" s="180"/>
      <c r="G12" s="180"/>
      <c r="H12" s="180"/>
    </row>
    <row r="13" spans="1:8" ht="63" customHeight="1" x14ac:dyDescent="0.25">
      <c r="A13" s="76" t="str">
        <f t="shared" si="0"/>
        <v/>
      </c>
      <c r="B13" s="77" t="str">
        <f t="shared" si="1"/>
        <v/>
      </c>
      <c r="C13" s="78" t="str">
        <f t="shared" si="2"/>
        <v/>
      </c>
      <c r="D13" s="186"/>
      <c r="E13" s="186"/>
      <c r="F13" s="180"/>
      <c r="G13" s="180"/>
      <c r="H13" s="180"/>
    </row>
    <row r="14" spans="1:8" ht="63" customHeight="1" x14ac:dyDescent="0.25">
      <c r="A14" s="76" t="str">
        <f t="shared" si="0"/>
        <v/>
      </c>
      <c r="B14" s="77" t="str">
        <f t="shared" si="1"/>
        <v/>
      </c>
      <c r="C14" s="78" t="str">
        <f t="shared" si="2"/>
        <v/>
      </c>
      <c r="D14" s="186"/>
      <c r="E14" s="186"/>
      <c r="F14" s="180"/>
      <c r="G14" s="180"/>
      <c r="H14" s="180"/>
    </row>
    <row r="15" spans="1:8" ht="63" customHeight="1" x14ac:dyDescent="0.25">
      <c r="A15" s="76" t="str">
        <f t="shared" si="0"/>
        <v/>
      </c>
      <c r="B15" s="77" t="str">
        <f t="shared" si="1"/>
        <v/>
      </c>
      <c r="C15" s="78" t="str">
        <f t="shared" si="2"/>
        <v/>
      </c>
      <c r="D15" s="186"/>
      <c r="E15" s="186"/>
      <c r="F15" s="180"/>
      <c r="G15" s="180"/>
      <c r="H15" s="180"/>
    </row>
    <row r="16" spans="1:8" ht="63" customHeight="1" x14ac:dyDescent="0.25">
      <c r="A16" s="76" t="str">
        <f t="shared" si="0"/>
        <v/>
      </c>
      <c r="B16" s="77" t="str">
        <f t="shared" si="1"/>
        <v/>
      </c>
      <c r="C16" s="78" t="str">
        <f t="shared" si="2"/>
        <v/>
      </c>
      <c r="D16" s="186"/>
      <c r="E16" s="186"/>
      <c r="F16" s="180"/>
      <c r="G16" s="180"/>
      <c r="H16" s="180"/>
    </row>
    <row r="17" spans="1:8" ht="63" customHeight="1" x14ac:dyDescent="0.25">
      <c r="A17" s="76" t="str">
        <f t="shared" si="0"/>
        <v/>
      </c>
      <c r="B17" s="77" t="str">
        <f t="shared" si="1"/>
        <v/>
      </c>
      <c r="C17" s="78" t="str">
        <f t="shared" si="2"/>
        <v/>
      </c>
      <c r="D17" s="186"/>
      <c r="E17" s="186"/>
      <c r="F17" s="180"/>
      <c r="G17" s="180"/>
      <c r="H17" s="180"/>
    </row>
    <row r="18" spans="1:8" ht="63" customHeight="1" x14ac:dyDescent="0.25">
      <c r="A18" s="76" t="str">
        <f t="shared" si="0"/>
        <v/>
      </c>
      <c r="B18" s="77" t="str">
        <f t="shared" si="1"/>
        <v/>
      </c>
      <c r="C18" s="78" t="str">
        <f t="shared" si="2"/>
        <v/>
      </c>
      <c r="D18" s="186"/>
      <c r="E18" s="186"/>
      <c r="F18" s="180"/>
      <c r="G18" s="180"/>
      <c r="H18" s="180"/>
    </row>
    <row r="19" spans="1:8" ht="63" customHeight="1" x14ac:dyDescent="0.25">
      <c r="A19" s="76" t="str">
        <f t="shared" si="0"/>
        <v/>
      </c>
      <c r="B19" s="77" t="str">
        <f t="shared" si="1"/>
        <v/>
      </c>
      <c r="C19" s="78" t="str">
        <f t="shared" si="2"/>
        <v/>
      </c>
      <c r="D19" s="186"/>
      <c r="E19" s="186"/>
      <c r="F19" s="180"/>
      <c r="G19" s="180"/>
      <c r="H19" s="180"/>
    </row>
    <row r="20" spans="1:8" ht="63" customHeight="1" x14ac:dyDescent="0.25">
      <c r="A20" s="76" t="str">
        <f t="shared" si="0"/>
        <v/>
      </c>
      <c r="B20" s="77" t="str">
        <f t="shared" si="1"/>
        <v/>
      </c>
      <c r="C20" s="78" t="str">
        <f t="shared" si="2"/>
        <v/>
      </c>
      <c r="D20" s="186"/>
      <c r="E20" s="186"/>
      <c r="F20" s="180"/>
      <c r="G20" s="180"/>
      <c r="H20" s="180"/>
    </row>
    <row r="21" spans="1:8" ht="63" customHeight="1" x14ac:dyDescent="0.25">
      <c r="A21" s="76" t="str">
        <f t="shared" si="0"/>
        <v/>
      </c>
      <c r="B21" s="77" t="str">
        <f t="shared" si="1"/>
        <v/>
      </c>
      <c r="C21" s="78" t="str">
        <f t="shared" si="2"/>
        <v/>
      </c>
      <c r="D21" s="186"/>
      <c r="E21" s="186"/>
      <c r="F21" s="181"/>
      <c r="G21" s="181"/>
      <c r="H21" s="180"/>
    </row>
    <row r="22" spans="1:8" ht="63" customHeight="1" x14ac:dyDescent="0.25">
      <c r="A22" s="76" t="str">
        <f t="shared" si="0"/>
        <v/>
      </c>
      <c r="B22" s="77" t="str">
        <f t="shared" si="1"/>
        <v/>
      </c>
      <c r="C22" s="78" t="str">
        <f t="shared" si="2"/>
        <v/>
      </c>
      <c r="D22" s="186"/>
      <c r="E22" s="186"/>
      <c r="F22" s="181"/>
      <c r="G22" s="181"/>
      <c r="H22" s="180"/>
    </row>
    <row r="23" spans="1:8" ht="63" customHeight="1" x14ac:dyDescent="0.25">
      <c r="A23" s="76" t="str">
        <f t="shared" si="0"/>
        <v/>
      </c>
      <c r="B23" s="77" t="str">
        <f t="shared" si="1"/>
        <v/>
      </c>
      <c r="C23" s="78" t="str">
        <f t="shared" si="2"/>
        <v/>
      </c>
      <c r="D23" s="186"/>
      <c r="E23" s="186"/>
      <c r="F23" s="181"/>
      <c r="G23" s="181"/>
      <c r="H23" s="180"/>
    </row>
    <row r="24" spans="1:8" ht="63" customHeight="1" x14ac:dyDescent="0.25">
      <c r="A24" s="76" t="str">
        <f t="shared" si="0"/>
        <v/>
      </c>
      <c r="B24" s="77" t="str">
        <f t="shared" si="1"/>
        <v/>
      </c>
      <c r="C24" s="78" t="str">
        <f t="shared" si="2"/>
        <v/>
      </c>
      <c r="D24" s="186"/>
      <c r="E24" s="186"/>
      <c r="F24" s="190"/>
      <c r="G24" s="181"/>
      <c r="H24" s="180"/>
    </row>
    <row r="25" spans="1:8" ht="63" customHeight="1" x14ac:dyDescent="0.25">
      <c r="A25" s="76" t="str">
        <f t="shared" si="0"/>
        <v/>
      </c>
      <c r="B25" s="77" t="str">
        <f t="shared" si="1"/>
        <v/>
      </c>
      <c r="C25" s="78" t="str">
        <f t="shared" si="2"/>
        <v/>
      </c>
      <c r="D25" s="186"/>
      <c r="E25" s="186"/>
      <c r="F25" s="181"/>
      <c r="G25" s="181"/>
      <c r="H25" s="180"/>
    </row>
    <row r="26" spans="1:8" ht="63" customHeight="1" x14ac:dyDescent="0.25">
      <c r="A26" s="76" t="str">
        <f t="shared" si="0"/>
        <v/>
      </c>
      <c r="B26" s="77" t="str">
        <f t="shared" si="1"/>
        <v/>
      </c>
      <c r="C26" s="78" t="str">
        <f t="shared" si="2"/>
        <v/>
      </c>
      <c r="D26" s="186"/>
      <c r="E26" s="186"/>
      <c r="F26" s="181"/>
      <c r="G26" s="181"/>
      <c r="H26" s="180"/>
    </row>
    <row r="27" spans="1:8" ht="63" customHeight="1" x14ac:dyDescent="0.25">
      <c r="A27" s="76" t="str">
        <f t="shared" si="0"/>
        <v/>
      </c>
      <c r="B27" s="77" t="str">
        <f t="shared" si="1"/>
        <v/>
      </c>
      <c r="C27" s="78" t="str">
        <f t="shared" si="2"/>
        <v/>
      </c>
      <c r="D27" s="186"/>
      <c r="E27" s="186"/>
      <c r="F27" s="181"/>
      <c r="G27" s="181"/>
      <c r="H27" s="180"/>
    </row>
    <row r="28" spans="1:8" ht="63" customHeight="1" x14ac:dyDescent="0.25">
      <c r="A28" s="76" t="str">
        <f t="shared" si="0"/>
        <v/>
      </c>
      <c r="B28" s="77" t="str">
        <f t="shared" si="1"/>
        <v/>
      </c>
      <c r="C28" s="78" t="str">
        <f t="shared" si="2"/>
        <v/>
      </c>
      <c r="D28" s="186"/>
      <c r="E28" s="186"/>
      <c r="F28" s="181"/>
      <c r="G28" s="181"/>
      <c r="H28" s="180"/>
    </row>
    <row r="29" spans="1:8" ht="63" customHeight="1" x14ac:dyDescent="0.25">
      <c r="A29" s="76" t="str">
        <f t="shared" si="0"/>
        <v/>
      </c>
      <c r="B29" s="77" t="str">
        <f t="shared" si="1"/>
        <v/>
      </c>
      <c r="C29" s="78" t="str">
        <f t="shared" si="2"/>
        <v/>
      </c>
      <c r="D29" s="186"/>
      <c r="E29" s="186"/>
      <c r="F29" s="181"/>
      <c r="G29" s="181"/>
      <c r="H29" s="180"/>
    </row>
    <row r="30" spans="1:8" ht="63" customHeight="1" x14ac:dyDescent="0.25">
      <c r="A30" s="76" t="str">
        <f t="shared" si="0"/>
        <v/>
      </c>
      <c r="B30" s="77" t="str">
        <f t="shared" si="1"/>
        <v/>
      </c>
      <c r="C30" s="78" t="str">
        <f t="shared" si="2"/>
        <v/>
      </c>
      <c r="D30" s="186"/>
      <c r="E30" s="186"/>
      <c r="F30" s="181"/>
      <c r="G30" s="181"/>
      <c r="H30" s="180"/>
    </row>
    <row r="31" spans="1:8" ht="63" customHeight="1" x14ac:dyDescent="0.25">
      <c r="A31" s="76" t="str">
        <f t="shared" si="0"/>
        <v/>
      </c>
      <c r="B31" s="77" t="str">
        <f t="shared" si="1"/>
        <v/>
      </c>
      <c r="C31" s="78" t="str">
        <f t="shared" si="2"/>
        <v/>
      </c>
      <c r="D31" s="186"/>
      <c r="E31" s="186"/>
      <c r="F31" s="181"/>
      <c r="G31" s="181"/>
      <c r="H31" s="180"/>
    </row>
    <row r="32" spans="1:8" ht="63" customHeight="1" x14ac:dyDescent="0.25">
      <c r="A32" s="76" t="str">
        <f t="shared" si="0"/>
        <v/>
      </c>
      <c r="B32" s="77" t="str">
        <f t="shared" si="1"/>
        <v/>
      </c>
      <c r="C32" s="78" t="str">
        <f t="shared" si="2"/>
        <v/>
      </c>
      <c r="D32" s="186"/>
      <c r="E32" s="186"/>
      <c r="F32" s="181"/>
      <c r="G32" s="181"/>
      <c r="H32" s="180"/>
    </row>
    <row r="33" spans="1:8" ht="63" customHeight="1" x14ac:dyDescent="0.25">
      <c r="A33" s="76" t="str">
        <f t="shared" si="0"/>
        <v/>
      </c>
      <c r="B33" s="77" t="str">
        <f t="shared" si="1"/>
        <v/>
      </c>
      <c r="C33" s="78" t="str">
        <f t="shared" si="2"/>
        <v/>
      </c>
      <c r="D33" s="186"/>
      <c r="E33" s="186"/>
      <c r="F33" s="181"/>
      <c r="G33" s="181"/>
      <c r="H33" s="180"/>
    </row>
    <row r="34" spans="1:8" ht="63" customHeight="1" x14ac:dyDescent="0.25">
      <c r="A34" s="76" t="str">
        <f t="shared" si="0"/>
        <v/>
      </c>
      <c r="B34" s="77" t="str">
        <f t="shared" si="1"/>
        <v/>
      </c>
      <c r="C34" s="78" t="str">
        <f t="shared" si="2"/>
        <v/>
      </c>
      <c r="D34" s="186"/>
      <c r="E34" s="186"/>
      <c r="F34" s="181"/>
      <c r="G34" s="181"/>
      <c r="H34" s="180"/>
    </row>
    <row r="35" spans="1:8" ht="63" customHeight="1" x14ac:dyDescent="0.25">
      <c r="A35" s="76" t="str">
        <f t="shared" si="0"/>
        <v/>
      </c>
      <c r="B35" s="77" t="str">
        <f t="shared" si="1"/>
        <v/>
      </c>
      <c r="C35" s="78" t="str">
        <f t="shared" si="2"/>
        <v/>
      </c>
      <c r="D35" s="186"/>
      <c r="E35" s="186"/>
      <c r="F35" s="181"/>
      <c r="G35" s="181"/>
      <c r="H35" s="180"/>
    </row>
    <row r="36" spans="1:8" ht="63" customHeight="1" x14ac:dyDescent="0.25">
      <c r="A36" s="76" t="str">
        <f t="shared" si="0"/>
        <v/>
      </c>
      <c r="B36" s="77" t="str">
        <f t="shared" si="1"/>
        <v/>
      </c>
      <c r="C36" s="78" t="str">
        <f t="shared" si="2"/>
        <v/>
      </c>
      <c r="D36" s="186"/>
      <c r="E36" s="186"/>
      <c r="F36" s="181"/>
      <c r="G36" s="181"/>
      <c r="H36" s="180"/>
    </row>
    <row r="37" spans="1:8" ht="63" customHeight="1" x14ac:dyDescent="0.25">
      <c r="A37" s="76" t="str">
        <f t="shared" si="0"/>
        <v/>
      </c>
      <c r="B37" s="77" t="str">
        <f t="shared" si="1"/>
        <v/>
      </c>
      <c r="C37" s="78" t="str">
        <f t="shared" si="2"/>
        <v/>
      </c>
      <c r="D37" s="186"/>
      <c r="E37" s="186"/>
      <c r="F37" s="181"/>
      <c r="G37" s="181"/>
      <c r="H37" s="180"/>
    </row>
    <row r="38" spans="1:8" ht="63" customHeight="1" x14ac:dyDescent="0.25">
      <c r="A38" s="76" t="str">
        <f t="shared" si="0"/>
        <v/>
      </c>
      <c r="B38" s="77" t="str">
        <f t="shared" si="1"/>
        <v/>
      </c>
      <c r="C38" s="78" t="str">
        <f t="shared" si="2"/>
        <v/>
      </c>
      <c r="D38" s="186"/>
      <c r="E38" s="186"/>
      <c r="F38" s="181"/>
      <c r="G38" s="181"/>
      <c r="H38" s="180"/>
    </row>
    <row r="39" spans="1:8" ht="63" customHeight="1" x14ac:dyDescent="0.25">
      <c r="A39" s="76" t="str">
        <f t="shared" si="0"/>
        <v/>
      </c>
      <c r="B39" s="77" t="str">
        <f t="shared" si="1"/>
        <v/>
      </c>
      <c r="C39" s="78" t="str">
        <f t="shared" si="2"/>
        <v/>
      </c>
      <c r="D39" s="186"/>
      <c r="E39" s="186"/>
      <c r="F39" s="181"/>
      <c r="G39" s="181"/>
      <c r="H39" s="180"/>
    </row>
    <row r="40" spans="1:8" ht="63" customHeight="1" x14ac:dyDescent="0.25">
      <c r="A40" s="76" t="str">
        <f t="shared" si="0"/>
        <v/>
      </c>
      <c r="B40" s="77" t="str">
        <f t="shared" si="1"/>
        <v/>
      </c>
      <c r="C40" s="78" t="str">
        <f t="shared" si="2"/>
        <v/>
      </c>
      <c r="D40" s="186"/>
      <c r="E40" s="186"/>
      <c r="F40" s="181"/>
      <c r="G40" s="181"/>
      <c r="H40" s="180"/>
    </row>
    <row r="41" spans="1:8" ht="63" customHeight="1" x14ac:dyDescent="0.25">
      <c r="A41" s="76" t="str">
        <f t="shared" si="0"/>
        <v/>
      </c>
      <c r="B41" s="77" t="str">
        <f t="shared" si="1"/>
        <v/>
      </c>
      <c r="C41" s="78" t="str">
        <f t="shared" si="2"/>
        <v/>
      </c>
      <c r="D41" s="186"/>
      <c r="E41" s="186"/>
      <c r="F41" s="181"/>
      <c r="G41" s="181"/>
      <c r="H41" s="180"/>
    </row>
    <row r="42" spans="1:8" ht="63" customHeight="1" x14ac:dyDescent="0.25">
      <c r="A42" s="76" t="str">
        <f t="shared" si="0"/>
        <v/>
      </c>
      <c r="B42" s="77" t="str">
        <f t="shared" si="1"/>
        <v/>
      </c>
      <c r="C42" s="78" t="str">
        <f t="shared" si="2"/>
        <v/>
      </c>
      <c r="D42" s="186"/>
      <c r="E42" s="186"/>
      <c r="F42" s="181"/>
      <c r="G42" s="181"/>
      <c r="H42" s="180"/>
    </row>
    <row r="43" spans="1:8" ht="63" customHeight="1" x14ac:dyDescent="0.25">
      <c r="A43" s="76" t="str">
        <f t="shared" si="0"/>
        <v/>
      </c>
      <c r="B43" s="77" t="str">
        <f t="shared" si="1"/>
        <v/>
      </c>
      <c r="C43" s="78" t="str">
        <f t="shared" si="2"/>
        <v/>
      </c>
      <c r="D43" s="186"/>
      <c r="E43" s="186"/>
      <c r="F43" s="181"/>
      <c r="G43" s="181"/>
      <c r="H43" s="180"/>
    </row>
    <row r="44" spans="1:8" ht="63" customHeight="1" x14ac:dyDescent="0.25">
      <c r="A44" s="76" t="str">
        <f t="shared" si="0"/>
        <v/>
      </c>
      <c r="B44" s="77" t="str">
        <f t="shared" si="1"/>
        <v/>
      </c>
      <c r="C44" s="78" t="str">
        <f t="shared" si="2"/>
        <v/>
      </c>
      <c r="D44" s="186"/>
      <c r="E44" s="186"/>
      <c r="F44" s="181"/>
      <c r="G44" s="181"/>
      <c r="H44" s="180"/>
    </row>
    <row r="45" spans="1:8" ht="63" customHeight="1" x14ac:dyDescent="0.25">
      <c r="A45" s="76" t="str">
        <f t="shared" si="0"/>
        <v/>
      </c>
      <c r="B45" s="77" t="str">
        <f t="shared" si="1"/>
        <v/>
      </c>
      <c r="C45" s="78" t="str">
        <f t="shared" si="2"/>
        <v/>
      </c>
      <c r="D45" s="186"/>
      <c r="E45" s="186"/>
      <c r="F45" s="181"/>
      <c r="G45" s="181"/>
      <c r="H45" s="180"/>
    </row>
    <row r="46" spans="1:8" ht="63" customHeight="1" x14ac:dyDescent="0.25">
      <c r="A46" s="76" t="str">
        <f t="shared" si="0"/>
        <v/>
      </c>
      <c r="B46" s="77" t="str">
        <f t="shared" si="1"/>
        <v/>
      </c>
      <c r="C46" s="78" t="str">
        <f t="shared" si="2"/>
        <v/>
      </c>
      <c r="D46" s="186"/>
      <c r="E46" s="186"/>
      <c r="F46" s="181"/>
      <c r="G46" s="181"/>
      <c r="H46" s="180"/>
    </row>
    <row r="47" spans="1:8" ht="63" customHeight="1" x14ac:dyDescent="0.25">
      <c r="A47" s="76" t="str">
        <f t="shared" si="0"/>
        <v/>
      </c>
      <c r="B47" s="77" t="str">
        <f t="shared" si="1"/>
        <v/>
      </c>
      <c r="C47" s="78" t="str">
        <f t="shared" si="2"/>
        <v/>
      </c>
      <c r="D47" s="186"/>
      <c r="E47" s="186"/>
      <c r="F47" s="181"/>
      <c r="G47" s="181"/>
      <c r="H47" s="180"/>
    </row>
    <row r="48" spans="1:8" ht="63" customHeight="1" x14ac:dyDescent="0.25">
      <c r="A48" s="76" t="str">
        <f t="shared" si="0"/>
        <v/>
      </c>
      <c r="B48" s="77" t="str">
        <f t="shared" si="1"/>
        <v/>
      </c>
      <c r="C48" s="78" t="str">
        <f t="shared" si="2"/>
        <v/>
      </c>
      <c r="D48" s="186"/>
      <c r="E48" s="186"/>
      <c r="F48" s="181"/>
      <c r="G48" s="181"/>
      <c r="H48" s="180"/>
    </row>
    <row r="49" spans="1:8" ht="63" customHeight="1" x14ac:dyDescent="0.25">
      <c r="A49" s="76" t="str">
        <f t="shared" si="0"/>
        <v/>
      </c>
      <c r="B49" s="77" t="str">
        <f t="shared" si="1"/>
        <v/>
      </c>
      <c r="C49" s="78" t="str">
        <f t="shared" si="2"/>
        <v/>
      </c>
      <c r="D49" s="186"/>
      <c r="E49" s="186"/>
      <c r="F49" s="181"/>
      <c r="G49" s="181"/>
      <c r="H49" s="180"/>
    </row>
    <row r="50" spans="1:8" ht="63" customHeight="1" x14ac:dyDescent="0.25">
      <c r="A50" s="76" t="str">
        <f t="shared" si="0"/>
        <v/>
      </c>
      <c r="B50" s="77" t="str">
        <f t="shared" si="1"/>
        <v/>
      </c>
      <c r="C50" s="78" t="str">
        <f t="shared" si="2"/>
        <v/>
      </c>
      <c r="D50" s="186"/>
      <c r="E50" s="186"/>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26" priority="3" operator="equal">
      <formula>0</formula>
    </cfRule>
  </conditionalFormatting>
  <conditionalFormatting sqref="E3">
    <cfRule type="expression" dxfId="25" priority="2">
      <formula>$A$3="?"</formula>
    </cfRule>
  </conditionalFormatting>
  <dataValidations count="2">
    <dataValidation type="list" allowBlank="1" showInputMessage="1" showErrorMessage="1" sqref="D5:D50" xr:uid="{00000000-0002-0000-3F00-000000000000}">
      <formula1>ctreisased</formula1>
    </dataValidation>
    <dataValidation type="list" allowBlank="1" showInputMessage="1" showErrorMessage="1" sqref="E5:E50" xr:uid="{00000000-0002-0000-3F00-000001000000}">
      <formula1>ctreisasee</formula1>
    </dataValidation>
  </dataValidations>
  <pageMargins left="0.7" right="0.7" top="0.75" bottom="0.75" header="0.3" footer="0.3"/>
  <pageSetup paperSize="9" orientation="portrait" horizontalDpi="4294967293" verticalDpi="4294967293"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99FF99"/>
  </sheetPr>
  <dimension ref="A1:G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8.28515625" customWidth="1"/>
    <col min="4" max="4" width="9.5703125" customWidth="1"/>
    <col min="5" max="5" width="15.5703125" customWidth="1"/>
    <col min="6" max="6" width="20" customWidth="1"/>
    <col min="7" max="7" width="130" customWidth="1"/>
  </cols>
  <sheetData>
    <row r="1" spans="1:7" ht="46.5" customHeight="1" x14ac:dyDescent="0.25">
      <c r="A1" s="102" t="str">
        <f>FisaAutoevaluare!A1</f>
        <v>Universitatea SPIRU HARET - 
Anul universitar 2021-2022</v>
      </c>
      <c r="B1" s="102"/>
      <c r="C1" s="102"/>
      <c r="D1" s="102"/>
      <c r="E1" s="102"/>
      <c r="F1" s="669" t="str">
        <f>HYPERLINK("#FisaAutoevaluare!D230","Inapoi in Fisa C")</f>
        <v>Inapoi in Fisa C</v>
      </c>
      <c r="G1" s="200" t="str">
        <f>FisaAutoevaluare!B215</f>
        <v>Membru în colectivele de redacție sau comitetele științifice ale revistelor sau manifestărilor științifice. Organizator de manifestări științifice/ recenzor pentru reviste și manifestări științifice naționale indexate ISI sau în BDI recunoscute în domeniul postului.  Participări, din partea Universităţii Spiru Haret, la alte tipuri de evenimente/ activităţi de cercetare în domeniul postului ocupat.</v>
      </c>
    </row>
    <row r="2" spans="1:7" ht="15.75" customHeight="1" x14ac:dyDescent="0.25">
      <c r="A2" s="102">
        <f>FisaAutoevaluare!D2</f>
        <v>0</v>
      </c>
      <c r="B2" s="102"/>
      <c r="C2" s="102"/>
      <c r="D2" s="102"/>
      <c r="E2" s="102"/>
      <c r="F2" s="670"/>
      <c r="G2" s="681" t="str">
        <f>FisaAutoevaluare!D230</f>
        <v>Activități în domeniul  de cercetării științifice desfășurate la nivel de facultate/ universitate  (director Centru de cercetare, coordonator/ responsabil Erasmus,  elaborare documentație acreditare/ reacreditare HR etc.)</v>
      </c>
    </row>
    <row r="3" spans="1:7" x14ac:dyDescent="0.25">
      <c r="A3" s="676" t="str">
        <f>IF(FisaAutoevaluare!D3="","?",FisaAutoevaluare!D3)</f>
        <v>?</v>
      </c>
      <c r="B3" s="676"/>
      <c r="C3" s="676"/>
      <c r="D3" s="676"/>
      <c r="E3" s="103"/>
      <c r="F3" s="671"/>
      <c r="G3" s="682"/>
    </row>
    <row r="4" spans="1:7" s="43" customFormat="1" ht="30" x14ac:dyDescent="0.25">
      <c r="A4" s="74" t="s">
        <v>1962</v>
      </c>
      <c r="B4" s="75" t="s">
        <v>1963</v>
      </c>
      <c r="C4" s="75" t="s">
        <v>2277</v>
      </c>
      <c r="D4" s="75" t="s">
        <v>2317</v>
      </c>
      <c r="E4" s="75" t="s">
        <v>2000</v>
      </c>
      <c r="F4" s="684" t="s">
        <v>2591</v>
      </c>
      <c r="G4" s="685"/>
    </row>
    <row r="5" spans="1:7" ht="63" customHeight="1" x14ac:dyDescent="0.25">
      <c r="A5" s="76" t="str">
        <f>IF(B5="","",ROW()-4)</f>
        <v/>
      </c>
      <c r="B5" s="77" t="str">
        <f>IF(F5&lt;&gt;"","C37","")</f>
        <v/>
      </c>
      <c r="C5" s="78" t="str">
        <f>IF(F5&lt;&gt;"",PROPER(A$3),"")</f>
        <v/>
      </c>
      <c r="D5" s="78" t="str">
        <f>IF(F5&lt;&gt;"","responsabil","")</f>
        <v/>
      </c>
      <c r="E5" s="78" t="str">
        <f>IF(F5&lt;&gt;"","cercetare ştiinţifică","")</f>
        <v/>
      </c>
      <c r="F5" s="686"/>
      <c r="G5" s="687"/>
    </row>
    <row r="6" spans="1:7" ht="63" customHeight="1" x14ac:dyDescent="0.25">
      <c r="A6" s="76" t="str">
        <f t="shared" ref="A6:A50" si="0">IF(B6="","",ROW()-4)</f>
        <v/>
      </c>
      <c r="B6" s="77" t="str">
        <f t="shared" ref="B6:B50" si="1">IF(F6&lt;&gt;"","C37","")</f>
        <v/>
      </c>
      <c r="C6" s="78" t="str">
        <f t="shared" ref="C6:C50" si="2">IF(F6&lt;&gt;"",PROPER(A$3),"")</f>
        <v/>
      </c>
      <c r="D6" s="78" t="str">
        <f t="shared" ref="D6:D50" si="3">IF(F6&lt;&gt;"","responsabil","")</f>
        <v/>
      </c>
      <c r="E6" s="78" t="str">
        <f t="shared" ref="E6:E50" si="4">IF(F6&lt;&gt;"","cercetare ştiinţifică","")</f>
        <v/>
      </c>
      <c r="F6" s="686"/>
      <c r="G6" s="687"/>
    </row>
    <row r="7" spans="1:7" ht="63" customHeight="1" x14ac:dyDescent="0.25">
      <c r="A7" s="76" t="str">
        <f t="shared" si="0"/>
        <v/>
      </c>
      <c r="B7" s="77" t="str">
        <f t="shared" si="1"/>
        <v/>
      </c>
      <c r="C7" s="78" t="str">
        <f t="shared" si="2"/>
        <v/>
      </c>
      <c r="D7" s="78" t="str">
        <f t="shared" si="3"/>
        <v/>
      </c>
      <c r="E7" s="78" t="str">
        <f t="shared" si="4"/>
        <v/>
      </c>
      <c r="F7" s="686"/>
      <c r="G7" s="687"/>
    </row>
    <row r="8" spans="1:7" ht="63" customHeight="1" x14ac:dyDescent="0.25">
      <c r="A8" s="76" t="str">
        <f t="shared" si="0"/>
        <v/>
      </c>
      <c r="B8" s="77" t="str">
        <f t="shared" si="1"/>
        <v/>
      </c>
      <c r="C8" s="78" t="str">
        <f t="shared" si="2"/>
        <v/>
      </c>
      <c r="D8" s="78" t="str">
        <f t="shared" si="3"/>
        <v/>
      </c>
      <c r="E8" s="78" t="str">
        <f t="shared" si="4"/>
        <v/>
      </c>
      <c r="F8" s="686"/>
      <c r="G8" s="687"/>
    </row>
    <row r="9" spans="1:7" ht="63" customHeight="1" x14ac:dyDescent="0.25">
      <c r="A9" s="76" t="str">
        <f t="shared" si="0"/>
        <v/>
      </c>
      <c r="B9" s="77" t="str">
        <f t="shared" si="1"/>
        <v/>
      </c>
      <c r="C9" s="78" t="str">
        <f t="shared" si="2"/>
        <v/>
      </c>
      <c r="D9" s="78" t="str">
        <f t="shared" si="3"/>
        <v/>
      </c>
      <c r="E9" s="78" t="str">
        <f t="shared" si="4"/>
        <v/>
      </c>
      <c r="F9" s="686"/>
      <c r="G9" s="687"/>
    </row>
    <row r="10" spans="1:7" ht="63" customHeight="1" x14ac:dyDescent="0.25">
      <c r="A10" s="76" t="str">
        <f t="shared" si="0"/>
        <v/>
      </c>
      <c r="B10" s="77" t="str">
        <f t="shared" si="1"/>
        <v/>
      </c>
      <c r="C10" s="78" t="str">
        <f t="shared" si="2"/>
        <v/>
      </c>
      <c r="D10" s="78" t="str">
        <f t="shared" si="3"/>
        <v/>
      </c>
      <c r="E10" s="78" t="str">
        <f t="shared" si="4"/>
        <v/>
      </c>
      <c r="F10" s="686"/>
      <c r="G10" s="687"/>
    </row>
    <row r="11" spans="1:7" ht="63" customHeight="1" x14ac:dyDescent="0.25">
      <c r="A11" s="76" t="str">
        <f t="shared" si="0"/>
        <v/>
      </c>
      <c r="B11" s="77" t="str">
        <f t="shared" si="1"/>
        <v/>
      </c>
      <c r="C11" s="78" t="str">
        <f t="shared" si="2"/>
        <v/>
      </c>
      <c r="D11" s="78" t="str">
        <f t="shared" si="3"/>
        <v/>
      </c>
      <c r="E11" s="78" t="str">
        <f t="shared" si="4"/>
        <v/>
      </c>
      <c r="F11" s="686"/>
      <c r="G11" s="687"/>
    </row>
    <row r="12" spans="1:7" ht="63" customHeight="1" x14ac:dyDescent="0.25">
      <c r="A12" s="76" t="str">
        <f t="shared" si="0"/>
        <v/>
      </c>
      <c r="B12" s="77" t="str">
        <f t="shared" si="1"/>
        <v/>
      </c>
      <c r="C12" s="78" t="str">
        <f t="shared" si="2"/>
        <v/>
      </c>
      <c r="D12" s="78" t="str">
        <f t="shared" si="3"/>
        <v/>
      </c>
      <c r="E12" s="78" t="str">
        <f t="shared" si="4"/>
        <v/>
      </c>
      <c r="F12" s="686"/>
      <c r="G12" s="687"/>
    </row>
    <row r="13" spans="1:7" ht="63" customHeight="1" x14ac:dyDescent="0.25">
      <c r="A13" s="76" t="str">
        <f t="shared" si="0"/>
        <v/>
      </c>
      <c r="B13" s="77" t="str">
        <f t="shared" si="1"/>
        <v/>
      </c>
      <c r="C13" s="78" t="str">
        <f t="shared" si="2"/>
        <v/>
      </c>
      <c r="D13" s="78" t="str">
        <f t="shared" si="3"/>
        <v/>
      </c>
      <c r="E13" s="78" t="str">
        <f t="shared" si="4"/>
        <v/>
      </c>
      <c r="F13" s="686"/>
      <c r="G13" s="687"/>
    </row>
    <row r="14" spans="1:7" ht="63" customHeight="1" x14ac:dyDescent="0.25">
      <c r="A14" s="76" t="str">
        <f t="shared" si="0"/>
        <v/>
      </c>
      <c r="B14" s="77" t="str">
        <f t="shared" si="1"/>
        <v/>
      </c>
      <c r="C14" s="78" t="str">
        <f t="shared" si="2"/>
        <v/>
      </c>
      <c r="D14" s="78" t="str">
        <f t="shared" si="3"/>
        <v/>
      </c>
      <c r="E14" s="78" t="str">
        <f t="shared" si="4"/>
        <v/>
      </c>
      <c r="F14" s="686"/>
      <c r="G14" s="687"/>
    </row>
    <row r="15" spans="1:7" ht="63" customHeight="1" x14ac:dyDescent="0.25">
      <c r="A15" s="76" t="str">
        <f t="shared" si="0"/>
        <v/>
      </c>
      <c r="B15" s="77" t="str">
        <f t="shared" si="1"/>
        <v/>
      </c>
      <c r="C15" s="78" t="str">
        <f t="shared" si="2"/>
        <v/>
      </c>
      <c r="D15" s="78" t="str">
        <f t="shared" si="3"/>
        <v/>
      </c>
      <c r="E15" s="78" t="str">
        <f t="shared" si="4"/>
        <v/>
      </c>
      <c r="F15" s="686"/>
      <c r="G15" s="687"/>
    </row>
    <row r="16" spans="1:7" ht="63" customHeight="1" x14ac:dyDescent="0.25">
      <c r="A16" s="76" t="str">
        <f t="shared" si="0"/>
        <v/>
      </c>
      <c r="B16" s="77" t="str">
        <f t="shared" si="1"/>
        <v/>
      </c>
      <c r="C16" s="78" t="str">
        <f t="shared" si="2"/>
        <v/>
      </c>
      <c r="D16" s="78" t="str">
        <f t="shared" si="3"/>
        <v/>
      </c>
      <c r="E16" s="78" t="str">
        <f t="shared" si="4"/>
        <v/>
      </c>
      <c r="F16" s="686"/>
      <c r="G16" s="687"/>
    </row>
    <row r="17" spans="1:7" ht="63" customHeight="1" x14ac:dyDescent="0.25">
      <c r="A17" s="76" t="str">
        <f t="shared" si="0"/>
        <v/>
      </c>
      <c r="B17" s="77" t="str">
        <f t="shared" si="1"/>
        <v/>
      </c>
      <c r="C17" s="78" t="str">
        <f t="shared" si="2"/>
        <v/>
      </c>
      <c r="D17" s="78" t="str">
        <f t="shared" si="3"/>
        <v/>
      </c>
      <c r="E17" s="78" t="str">
        <f t="shared" si="4"/>
        <v/>
      </c>
      <c r="F17" s="686"/>
      <c r="G17" s="687"/>
    </row>
    <row r="18" spans="1:7" ht="63" customHeight="1" x14ac:dyDescent="0.25">
      <c r="A18" s="76" t="str">
        <f t="shared" si="0"/>
        <v/>
      </c>
      <c r="B18" s="77" t="str">
        <f t="shared" si="1"/>
        <v/>
      </c>
      <c r="C18" s="78" t="str">
        <f t="shared" si="2"/>
        <v/>
      </c>
      <c r="D18" s="78" t="str">
        <f t="shared" si="3"/>
        <v/>
      </c>
      <c r="E18" s="78" t="str">
        <f t="shared" si="4"/>
        <v/>
      </c>
      <c r="F18" s="686"/>
      <c r="G18" s="687"/>
    </row>
    <row r="19" spans="1:7" ht="63" customHeight="1" x14ac:dyDescent="0.25">
      <c r="A19" s="76" t="str">
        <f t="shared" si="0"/>
        <v/>
      </c>
      <c r="B19" s="77" t="str">
        <f t="shared" si="1"/>
        <v/>
      </c>
      <c r="C19" s="78" t="str">
        <f t="shared" si="2"/>
        <v/>
      </c>
      <c r="D19" s="78" t="str">
        <f t="shared" si="3"/>
        <v/>
      </c>
      <c r="E19" s="78" t="str">
        <f t="shared" si="4"/>
        <v/>
      </c>
      <c r="F19" s="686"/>
      <c r="G19" s="687"/>
    </row>
    <row r="20" spans="1:7" ht="63" customHeight="1" x14ac:dyDescent="0.25">
      <c r="A20" s="76" t="str">
        <f t="shared" si="0"/>
        <v/>
      </c>
      <c r="B20" s="77" t="str">
        <f t="shared" si="1"/>
        <v/>
      </c>
      <c r="C20" s="78" t="str">
        <f t="shared" si="2"/>
        <v/>
      </c>
      <c r="D20" s="78" t="str">
        <f t="shared" si="3"/>
        <v/>
      </c>
      <c r="E20" s="78" t="str">
        <f t="shared" si="4"/>
        <v/>
      </c>
      <c r="F20" s="686"/>
      <c r="G20" s="687"/>
    </row>
    <row r="21" spans="1:7" ht="63" customHeight="1" x14ac:dyDescent="0.25">
      <c r="A21" s="76" t="str">
        <f t="shared" si="0"/>
        <v/>
      </c>
      <c r="B21" s="77" t="str">
        <f t="shared" si="1"/>
        <v/>
      </c>
      <c r="C21" s="78" t="str">
        <f t="shared" si="2"/>
        <v/>
      </c>
      <c r="D21" s="78" t="str">
        <f t="shared" si="3"/>
        <v/>
      </c>
      <c r="E21" s="78" t="str">
        <f t="shared" si="4"/>
        <v/>
      </c>
      <c r="F21" s="686"/>
      <c r="G21" s="687"/>
    </row>
    <row r="22" spans="1:7" ht="63" customHeight="1" x14ac:dyDescent="0.25">
      <c r="A22" s="76" t="str">
        <f t="shared" si="0"/>
        <v/>
      </c>
      <c r="B22" s="77" t="str">
        <f t="shared" si="1"/>
        <v/>
      </c>
      <c r="C22" s="78" t="str">
        <f t="shared" si="2"/>
        <v/>
      </c>
      <c r="D22" s="78" t="str">
        <f t="shared" si="3"/>
        <v/>
      </c>
      <c r="E22" s="78" t="str">
        <f t="shared" si="4"/>
        <v/>
      </c>
      <c r="F22" s="686"/>
      <c r="G22" s="687"/>
    </row>
    <row r="23" spans="1:7" ht="63" customHeight="1" x14ac:dyDescent="0.25">
      <c r="A23" s="76" t="str">
        <f t="shared" si="0"/>
        <v/>
      </c>
      <c r="B23" s="77" t="str">
        <f t="shared" si="1"/>
        <v/>
      </c>
      <c r="C23" s="78" t="str">
        <f t="shared" si="2"/>
        <v/>
      </c>
      <c r="D23" s="78" t="str">
        <f t="shared" si="3"/>
        <v/>
      </c>
      <c r="E23" s="78" t="str">
        <f t="shared" si="4"/>
        <v/>
      </c>
      <c r="F23" s="686"/>
      <c r="G23" s="687"/>
    </row>
    <row r="24" spans="1:7" ht="63" customHeight="1" x14ac:dyDescent="0.25">
      <c r="A24" s="76" t="str">
        <f t="shared" si="0"/>
        <v/>
      </c>
      <c r="B24" s="77" t="str">
        <f t="shared" si="1"/>
        <v/>
      </c>
      <c r="C24" s="78" t="str">
        <f t="shared" si="2"/>
        <v/>
      </c>
      <c r="D24" s="78" t="str">
        <f t="shared" si="3"/>
        <v/>
      </c>
      <c r="E24" s="78" t="str">
        <f t="shared" si="4"/>
        <v/>
      </c>
      <c r="F24" s="686"/>
      <c r="G24" s="687"/>
    </row>
    <row r="25" spans="1:7" ht="63" customHeight="1" x14ac:dyDescent="0.25">
      <c r="A25" s="76" t="str">
        <f t="shared" si="0"/>
        <v/>
      </c>
      <c r="B25" s="77" t="str">
        <f t="shared" si="1"/>
        <v/>
      </c>
      <c r="C25" s="78" t="str">
        <f t="shared" si="2"/>
        <v/>
      </c>
      <c r="D25" s="78" t="str">
        <f t="shared" si="3"/>
        <v/>
      </c>
      <c r="E25" s="78" t="str">
        <f t="shared" si="4"/>
        <v/>
      </c>
      <c r="F25" s="686"/>
      <c r="G25" s="687"/>
    </row>
    <row r="26" spans="1:7" ht="63" customHeight="1" x14ac:dyDescent="0.25">
      <c r="A26" s="76" t="str">
        <f t="shared" si="0"/>
        <v/>
      </c>
      <c r="B26" s="77" t="str">
        <f t="shared" si="1"/>
        <v/>
      </c>
      <c r="C26" s="78" t="str">
        <f t="shared" si="2"/>
        <v/>
      </c>
      <c r="D26" s="78" t="str">
        <f t="shared" si="3"/>
        <v/>
      </c>
      <c r="E26" s="78" t="str">
        <f t="shared" si="4"/>
        <v/>
      </c>
      <c r="F26" s="686"/>
      <c r="G26" s="687"/>
    </row>
    <row r="27" spans="1:7" ht="63" customHeight="1" x14ac:dyDescent="0.25">
      <c r="A27" s="76" t="str">
        <f t="shared" si="0"/>
        <v/>
      </c>
      <c r="B27" s="77" t="str">
        <f t="shared" si="1"/>
        <v/>
      </c>
      <c r="C27" s="78" t="str">
        <f t="shared" si="2"/>
        <v/>
      </c>
      <c r="D27" s="78" t="str">
        <f t="shared" si="3"/>
        <v/>
      </c>
      <c r="E27" s="78" t="str">
        <f t="shared" si="4"/>
        <v/>
      </c>
      <c r="F27" s="686"/>
      <c r="G27" s="687"/>
    </row>
    <row r="28" spans="1:7" ht="63" customHeight="1" x14ac:dyDescent="0.25">
      <c r="A28" s="76" t="str">
        <f t="shared" si="0"/>
        <v/>
      </c>
      <c r="B28" s="77" t="str">
        <f t="shared" si="1"/>
        <v/>
      </c>
      <c r="C28" s="78" t="str">
        <f t="shared" si="2"/>
        <v/>
      </c>
      <c r="D28" s="78" t="str">
        <f t="shared" si="3"/>
        <v/>
      </c>
      <c r="E28" s="78" t="str">
        <f t="shared" si="4"/>
        <v/>
      </c>
      <c r="F28" s="686"/>
      <c r="G28" s="687"/>
    </row>
    <row r="29" spans="1:7" ht="63" customHeight="1" x14ac:dyDescent="0.25">
      <c r="A29" s="76" t="str">
        <f t="shared" si="0"/>
        <v/>
      </c>
      <c r="B29" s="77" t="str">
        <f t="shared" si="1"/>
        <v/>
      </c>
      <c r="C29" s="78" t="str">
        <f t="shared" si="2"/>
        <v/>
      </c>
      <c r="D29" s="78" t="str">
        <f t="shared" si="3"/>
        <v/>
      </c>
      <c r="E29" s="78" t="str">
        <f t="shared" si="4"/>
        <v/>
      </c>
      <c r="F29" s="686"/>
      <c r="G29" s="687"/>
    </row>
    <row r="30" spans="1:7" ht="63" customHeight="1" x14ac:dyDescent="0.25">
      <c r="A30" s="76" t="str">
        <f t="shared" si="0"/>
        <v/>
      </c>
      <c r="B30" s="77" t="str">
        <f t="shared" si="1"/>
        <v/>
      </c>
      <c r="C30" s="78" t="str">
        <f t="shared" si="2"/>
        <v/>
      </c>
      <c r="D30" s="78" t="str">
        <f t="shared" si="3"/>
        <v/>
      </c>
      <c r="E30" s="78" t="str">
        <f t="shared" si="4"/>
        <v/>
      </c>
      <c r="F30" s="686"/>
      <c r="G30" s="687"/>
    </row>
    <row r="31" spans="1:7" ht="63" customHeight="1" x14ac:dyDescent="0.25">
      <c r="A31" s="76" t="str">
        <f t="shared" si="0"/>
        <v/>
      </c>
      <c r="B31" s="77" t="str">
        <f t="shared" si="1"/>
        <v/>
      </c>
      <c r="C31" s="78" t="str">
        <f t="shared" si="2"/>
        <v/>
      </c>
      <c r="D31" s="78" t="str">
        <f t="shared" si="3"/>
        <v/>
      </c>
      <c r="E31" s="78" t="str">
        <f t="shared" si="4"/>
        <v/>
      </c>
      <c r="F31" s="686"/>
      <c r="G31" s="687"/>
    </row>
    <row r="32" spans="1:7" ht="63" customHeight="1" x14ac:dyDescent="0.25">
      <c r="A32" s="76" t="str">
        <f t="shared" si="0"/>
        <v/>
      </c>
      <c r="B32" s="77" t="str">
        <f t="shared" si="1"/>
        <v/>
      </c>
      <c r="C32" s="78" t="str">
        <f t="shared" si="2"/>
        <v/>
      </c>
      <c r="D32" s="78" t="str">
        <f t="shared" si="3"/>
        <v/>
      </c>
      <c r="E32" s="78" t="str">
        <f t="shared" si="4"/>
        <v/>
      </c>
      <c r="F32" s="686"/>
      <c r="G32" s="687"/>
    </row>
    <row r="33" spans="1:7" ht="63" customHeight="1" x14ac:dyDescent="0.25">
      <c r="A33" s="76" t="str">
        <f t="shared" si="0"/>
        <v/>
      </c>
      <c r="B33" s="77" t="str">
        <f t="shared" si="1"/>
        <v/>
      </c>
      <c r="C33" s="78" t="str">
        <f t="shared" si="2"/>
        <v/>
      </c>
      <c r="D33" s="78" t="str">
        <f t="shared" si="3"/>
        <v/>
      </c>
      <c r="E33" s="78" t="str">
        <f t="shared" si="4"/>
        <v/>
      </c>
      <c r="F33" s="686"/>
      <c r="G33" s="687"/>
    </row>
    <row r="34" spans="1:7" ht="63" customHeight="1" x14ac:dyDescent="0.25">
      <c r="A34" s="76" t="str">
        <f t="shared" si="0"/>
        <v/>
      </c>
      <c r="B34" s="77" t="str">
        <f t="shared" si="1"/>
        <v/>
      </c>
      <c r="C34" s="78" t="str">
        <f t="shared" si="2"/>
        <v/>
      </c>
      <c r="D34" s="78" t="str">
        <f t="shared" si="3"/>
        <v/>
      </c>
      <c r="E34" s="78" t="str">
        <f t="shared" si="4"/>
        <v/>
      </c>
      <c r="F34" s="686"/>
      <c r="G34" s="687"/>
    </row>
    <row r="35" spans="1:7" ht="63" customHeight="1" x14ac:dyDescent="0.25">
      <c r="A35" s="76" t="str">
        <f t="shared" si="0"/>
        <v/>
      </c>
      <c r="B35" s="77" t="str">
        <f t="shared" si="1"/>
        <v/>
      </c>
      <c r="C35" s="78" t="str">
        <f t="shared" si="2"/>
        <v/>
      </c>
      <c r="D35" s="78" t="str">
        <f t="shared" si="3"/>
        <v/>
      </c>
      <c r="E35" s="78" t="str">
        <f t="shared" si="4"/>
        <v/>
      </c>
      <c r="F35" s="686"/>
      <c r="G35" s="687"/>
    </row>
    <row r="36" spans="1:7" ht="63" customHeight="1" x14ac:dyDescent="0.25">
      <c r="A36" s="76" t="str">
        <f t="shared" si="0"/>
        <v/>
      </c>
      <c r="B36" s="77" t="str">
        <f t="shared" si="1"/>
        <v/>
      </c>
      <c r="C36" s="78" t="str">
        <f t="shared" si="2"/>
        <v/>
      </c>
      <c r="D36" s="78" t="str">
        <f t="shared" si="3"/>
        <v/>
      </c>
      <c r="E36" s="78" t="str">
        <f t="shared" si="4"/>
        <v/>
      </c>
      <c r="F36" s="686"/>
      <c r="G36" s="687"/>
    </row>
    <row r="37" spans="1:7" ht="63" customHeight="1" x14ac:dyDescent="0.25">
      <c r="A37" s="76" t="str">
        <f t="shared" si="0"/>
        <v/>
      </c>
      <c r="B37" s="77" t="str">
        <f t="shared" si="1"/>
        <v/>
      </c>
      <c r="C37" s="78" t="str">
        <f t="shared" si="2"/>
        <v/>
      </c>
      <c r="D37" s="78" t="str">
        <f t="shared" si="3"/>
        <v/>
      </c>
      <c r="E37" s="78" t="str">
        <f t="shared" si="4"/>
        <v/>
      </c>
      <c r="F37" s="686"/>
      <c r="G37" s="687"/>
    </row>
    <row r="38" spans="1:7" ht="63" customHeight="1" x14ac:dyDescent="0.25">
      <c r="A38" s="76" t="str">
        <f t="shared" si="0"/>
        <v/>
      </c>
      <c r="B38" s="77" t="str">
        <f t="shared" si="1"/>
        <v/>
      </c>
      <c r="C38" s="78" t="str">
        <f t="shared" si="2"/>
        <v/>
      </c>
      <c r="D38" s="78" t="str">
        <f t="shared" si="3"/>
        <v/>
      </c>
      <c r="E38" s="78" t="str">
        <f t="shared" si="4"/>
        <v/>
      </c>
      <c r="F38" s="686"/>
      <c r="G38" s="687"/>
    </row>
    <row r="39" spans="1:7" ht="63" customHeight="1" x14ac:dyDescent="0.25">
      <c r="A39" s="76" t="str">
        <f t="shared" si="0"/>
        <v/>
      </c>
      <c r="B39" s="77" t="str">
        <f t="shared" si="1"/>
        <v/>
      </c>
      <c r="C39" s="78" t="str">
        <f t="shared" si="2"/>
        <v/>
      </c>
      <c r="D39" s="78" t="str">
        <f t="shared" si="3"/>
        <v/>
      </c>
      <c r="E39" s="78" t="str">
        <f t="shared" si="4"/>
        <v/>
      </c>
      <c r="F39" s="686"/>
      <c r="G39" s="687"/>
    </row>
    <row r="40" spans="1:7" ht="63" customHeight="1" x14ac:dyDescent="0.25">
      <c r="A40" s="76" t="str">
        <f t="shared" si="0"/>
        <v/>
      </c>
      <c r="B40" s="77" t="str">
        <f t="shared" si="1"/>
        <v/>
      </c>
      <c r="C40" s="78" t="str">
        <f t="shared" si="2"/>
        <v/>
      </c>
      <c r="D40" s="78" t="str">
        <f t="shared" si="3"/>
        <v/>
      </c>
      <c r="E40" s="78" t="str">
        <f t="shared" si="4"/>
        <v/>
      </c>
      <c r="F40" s="686"/>
      <c r="G40" s="687"/>
    </row>
    <row r="41" spans="1:7" ht="63" customHeight="1" x14ac:dyDescent="0.25">
      <c r="A41" s="76" t="str">
        <f t="shared" si="0"/>
        <v/>
      </c>
      <c r="B41" s="77" t="str">
        <f t="shared" si="1"/>
        <v/>
      </c>
      <c r="C41" s="78" t="str">
        <f t="shared" si="2"/>
        <v/>
      </c>
      <c r="D41" s="78" t="str">
        <f t="shared" si="3"/>
        <v/>
      </c>
      <c r="E41" s="78" t="str">
        <f t="shared" si="4"/>
        <v/>
      </c>
      <c r="F41" s="686"/>
      <c r="G41" s="687"/>
    </row>
    <row r="42" spans="1:7" ht="63" customHeight="1" x14ac:dyDescent="0.25">
      <c r="A42" s="76" t="str">
        <f t="shared" si="0"/>
        <v/>
      </c>
      <c r="B42" s="77" t="str">
        <f t="shared" si="1"/>
        <v/>
      </c>
      <c r="C42" s="78" t="str">
        <f t="shared" si="2"/>
        <v/>
      </c>
      <c r="D42" s="78" t="str">
        <f t="shared" si="3"/>
        <v/>
      </c>
      <c r="E42" s="78" t="str">
        <f t="shared" si="4"/>
        <v/>
      </c>
      <c r="F42" s="686"/>
      <c r="G42" s="687"/>
    </row>
    <row r="43" spans="1:7" ht="63" customHeight="1" x14ac:dyDescent="0.25">
      <c r="A43" s="76" t="str">
        <f t="shared" si="0"/>
        <v/>
      </c>
      <c r="B43" s="77" t="str">
        <f t="shared" si="1"/>
        <v/>
      </c>
      <c r="C43" s="78" t="str">
        <f t="shared" si="2"/>
        <v/>
      </c>
      <c r="D43" s="78" t="str">
        <f t="shared" si="3"/>
        <v/>
      </c>
      <c r="E43" s="78" t="str">
        <f t="shared" si="4"/>
        <v/>
      </c>
      <c r="F43" s="686"/>
      <c r="G43" s="687"/>
    </row>
    <row r="44" spans="1:7" ht="63" customHeight="1" x14ac:dyDescent="0.25">
      <c r="A44" s="76" t="str">
        <f t="shared" si="0"/>
        <v/>
      </c>
      <c r="B44" s="77" t="str">
        <f t="shared" si="1"/>
        <v/>
      </c>
      <c r="C44" s="78" t="str">
        <f t="shared" si="2"/>
        <v/>
      </c>
      <c r="D44" s="78" t="str">
        <f t="shared" si="3"/>
        <v/>
      </c>
      <c r="E44" s="78" t="str">
        <f t="shared" si="4"/>
        <v/>
      </c>
      <c r="F44" s="686"/>
      <c r="G44" s="687"/>
    </row>
    <row r="45" spans="1:7" ht="63" customHeight="1" x14ac:dyDescent="0.25">
      <c r="A45" s="76" t="str">
        <f t="shared" si="0"/>
        <v/>
      </c>
      <c r="B45" s="77" t="str">
        <f t="shared" si="1"/>
        <v/>
      </c>
      <c r="C45" s="78" t="str">
        <f t="shared" si="2"/>
        <v/>
      </c>
      <c r="D45" s="78" t="str">
        <f t="shared" si="3"/>
        <v/>
      </c>
      <c r="E45" s="78" t="str">
        <f t="shared" si="4"/>
        <v/>
      </c>
      <c r="F45" s="686"/>
      <c r="G45" s="687"/>
    </row>
    <row r="46" spans="1:7" ht="63" customHeight="1" x14ac:dyDescent="0.25">
      <c r="A46" s="76" t="str">
        <f t="shared" si="0"/>
        <v/>
      </c>
      <c r="B46" s="77" t="str">
        <f t="shared" si="1"/>
        <v/>
      </c>
      <c r="C46" s="78" t="str">
        <f t="shared" si="2"/>
        <v/>
      </c>
      <c r="D46" s="78" t="str">
        <f t="shared" si="3"/>
        <v/>
      </c>
      <c r="E46" s="78" t="str">
        <f t="shared" si="4"/>
        <v/>
      </c>
      <c r="F46" s="686"/>
      <c r="G46" s="687"/>
    </row>
    <row r="47" spans="1:7" ht="63" customHeight="1" x14ac:dyDescent="0.25">
      <c r="A47" s="76" t="str">
        <f t="shared" si="0"/>
        <v/>
      </c>
      <c r="B47" s="77" t="str">
        <f t="shared" si="1"/>
        <v/>
      </c>
      <c r="C47" s="78" t="str">
        <f t="shared" si="2"/>
        <v/>
      </c>
      <c r="D47" s="78" t="str">
        <f t="shared" si="3"/>
        <v/>
      </c>
      <c r="E47" s="78" t="str">
        <f t="shared" si="4"/>
        <v/>
      </c>
      <c r="F47" s="686"/>
      <c r="G47" s="687"/>
    </row>
    <row r="48" spans="1:7" ht="63" customHeight="1" x14ac:dyDescent="0.25">
      <c r="A48" s="76" t="str">
        <f t="shared" si="0"/>
        <v/>
      </c>
      <c r="B48" s="77" t="str">
        <f t="shared" si="1"/>
        <v/>
      </c>
      <c r="C48" s="78" t="str">
        <f t="shared" si="2"/>
        <v/>
      </c>
      <c r="D48" s="78" t="str">
        <f t="shared" si="3"/>
        <v/>
      </c>
      <c r="E48" s="78" t="str">
        <f t="shared" si="4"/>
        <v/>
      </c>
      <c r="F48" s="686"/>
      <c r="G48" s="687"/>
    </row>
    <row r="49" spans="1:7" ht="63" customHeight="1" x14ac:dyDescent="0.25">
      <c r="A49" s="76" t="str">
        <f t="shared" si="0"/>
        <v/>
      </c>
      <c r="B49" s="77" t="str">
        <f t="shared" si="1"/>
        <v/>
      </c>
      <c r="C49" s="78" t="str">
        <f t="shared" si="2"/>
        <v/>
      </c>
      <c r="D49" s="78" t="str">
        <f t="shared" si="3"/>
        <v/>
      </c>
      <c r="E49" s="78" t="str">
        <f t="shared" si="4"/>
        <v/>
      </c>
      <c r="F49" s="686"/>
      <c r="G49" s="687"/>
    </row>
    <row r="50" spans="1:7" ht="63" customHeight="1" x14ac:dyDescent="0.25">
      <c r="A50" s="76" t="str">
        <f t="shared" si="0"/>
        <v/>
      </c>
      <c r="B50" s="77" t="str">
        <f t="shared" si="1"/>
        <v/>
      </c>
      <c r="C50" s="78" t="str">
        <f t="shared" si="2"/>
        <v/>
      </c>
      <c r="D50" s="78" t="str">
        <f t="shared" si="3"/>
        <v/>
      </c>
      <c r="E50" s="78" t="str">
        <f t="shared" si="4"/>
        <v/>
      </c>
      <c r="F50" s="686"/>
      <c r="G50" s="687"/>
    </row>
  </sheetData>
  <sheetProtection password="CC74" sheet="1" objects="1" scenarios="1" insertHyperlinks="0"/>
  <mergeCells count="50">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F6:G6"/>
    <mergeCell ref="F7:G7"/>
    <mergeCell ref="F8:G8"/>
    <mergeCell ref="F9:G9"/>
    <mergeCell ref="F10:G10"/>
    <mergeCell ref="F1:F3"/>
    <mergeCell ref="G2:G3"/>
    <mergeCell ref="A3:D3"/>
    <mergeCell ref="F4:G4"/>
    <mergeCell ref="F5:G5"/>
  </mergeCells>
  <conditionalFormatting sqref="E3">
    <cfRule type="expression" dxfId="24" priority="1">
      <formula>$A$3="?"</formula>
    </cfRule>
  </conditionalFormatting>
  <pageMargins left="0.7" right="0.7" top="0.75" bottom="0.75" header="0.3" footer="0.3"/>
  <pageSetup paperSize="9" orientation="portrait" horizontalDpi="4294967293" verticalDpi="4294967293"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9FF99"/>
  </sheetPr>
  <dimension ref="A1:H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1.85546875" customWidth="1"/>
    <col min="4" max="4" width="10.42578125" customWidth="1"/>
    <col min="5" max="5" width="11.28515625" customWidth="1"/>
    <col min="6" max="6" width="28.28515625" customWidth="1"/>
    <col min="7" max="7" width="68.42578125" customWidth="1"/>
    <col min="8" max="8" width="91.5703125" customWidth="1"/>
  </cols>
  <sheetData>
    <row r="1" spans="1:8" ht="15.75" customHeight="1" x14ac:dyDescent="0.25">
      <c r="A1" s="102" t="str">
        <f>FisaAutoevaluare!A1</f>
        <v>Universitatea SPIRU HARET - 
Anul universitar 2021-2022</v>
      </c>
      <c r="B1" s="102"/>
      <c r="C1" s="102"/>
      <c r="D1" s="102"/>
      <c r="E1" s="102"/>
      <c r="F1" s="669" t="str">
        <f>HYPERLINK("#FisaAutoevaluare!D232","Inapoi in Fisa C")</f>
        <v>Inapoi in Fisa C</v>
      </c>
      <c r="G1" s="683" t="str">
        <f>FisaAutoevaluare!B232</f>
        <v xml:space="preserve">Participare, din partea Universităţii Spiru Haret, în echipe de scriere, management și implementare proiecte/ contracte/ alte activităţi de  cercetare sau asimilate. </v>
      </c>
      <c r="H1" s="683"/>
    </row>
    <row r="2" spans="1:8" ht="15.75" customHeight="1" x14ac:dyDescent="0.25">
      <c r="A2" s="102">
        <f>FisaAutoevaluare!D2</f>
        <v>0</v>
      </c>
      <c r="B2" s="102"/>
      <c r="C2" s="102"/>
      <c r="D2" s="102"/>
      <c r="E2" s="102"/>
      <c r="F2" s="670"/>
      <c r="G2" s="681" t="str">
        <f>FisaAutoevaluare!D232</f>
        <v>Membru în echipa de scriere a unui proiect internațional, finanţat cu peste 100.000 Euro, Universitatea Spiru Haret fiind solicitant sau partener. Pentru proiecte nefinanţate se acordă jumătate din punctaj.</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75" t="s">
        <v>2317</v>
      </c>
      <c r="E4" s="75" t="s">
        <v>2212</v>
      </c>
      <c r="F4" s="198" t="s">
        <v>2346</v>
      </c>
      <c r="G4" s="198" t="s">
        <v>2345</v>
      </c>
      <c r="H4" s="198" t="s">
        <v>1994</v>
      </c>
    </row>
    <row r="5" spans="1:8" ht="63" customHeight="1" x14ac:dyDescent="0.25">
      <c r="A5" s="76" t="str">
        <f>IF(B5="","",ROW()-4)</f>
        <v/>
      </c>
      <c r="B5" s="77" t="str">
        <f>IF(OR(F5&lt;&gt;"",G5&lt;&gt;"",H5&lt;&gt;""),"C38","")</f>
        <v/>
      </c>
      <c r="C5" s="78" t="str">
        <f>IF(OR(F5&lt;&gt;"",G5&lt;&gt;"",H5&lt;&gt;""),PROPER(A$3),"")</f>
        <v/>
      </c>
      <c r="D5" s="78" t="str">
        <f>IF(OR(F5&lt;&gt;"",G5&lt;&gt;"",H5&lt;&gt;""),"membru","")</f>
        <v/>
      </c>
      <c r="E5" s="78" t="str">
        <f>IF(OR(F5&lt;&gt;"",G5&lt;&gt;"",H5&lt;&gt;""),"internaţional","")</f>
        <v/>
      </c>
      <c r="F5" s="178"/>
      <c r="G5" s="178"/>
      <c r="H5" s="180"/>
    </row>
    <row r="6" spans="1:8" ht="63" customHeight="1" x14ac:dyDescent="0.25">
      <c r="A6" s="76" t="str">
        <f t="shared" ref="A6:A50" si="0">IF(B6="","",ROW()-4)</f>
        <v/>
      </c>
      <c r="B6" s="77" t="str">
        <f t="shared" ref="B6:B50" si="1">IF(OR(F6&lt;&gt;"",G6&lt;&gt;"",H6&lt;&gt;""),"C38","")</f>
        <v/>
      </c>
      <c r="C6" s="78" t="str">
        <f t="shared" ref="C6:C50" si="2">IF(OR(F6&lt;&gt;"",G6&lt;&gt;"",H6&lt;&gt;""),PROPER(A$3),"")</f>
        <v/>
      </c>
      <c r="D6" s="78" t="str">
        <f t="shared" ref="D6:D50" si="3">IF(OR(F6&lt;&gt;"",G6&lt;&gt;"",H6&lt;&gt;""),"membru","")</f>
        <v/>
      </c>
      <c r="E6" s="78" t="str">
        <f t="shared" ref="E6:E50" si="4">IF(OR(F6&lt;&gt;"",G6&lt;&gt;"",H6&lt;&gt;""),"internaţional","")</f>
        <v/>
      </c>
      <c r="F6" s="180"/>
      <c r="G6" s="180"/>
      <c r="H6" s="180"/>
    </row>
    <row r="7" spans="1:8" ht="63" customHeight="1" x14ac:dyDescent="0.25">
      <c r="A7" s="76" t="str">
        <f t="shared" si="0"/>
        <v/>
      </c>
      <c r="B7" s="77" t="str">
        <f t="shared" si="1"/>
        <v/>
      </c>
      <c r="C7" s="78" t="str">
        <f t="shared" si="2"/>
        <v/>
      </c>
      <c r="D7" s="78" t="str">
        <f t="shared" si="3"/>
        <v/>
      </c>
      <c r="E7" s="78" t="str">
        <f t="shared" si="4"/>
        <v/>
      </c>
      <c r="F7" s="180"/>
      <c r="G7" s="180"/>
      <c r="H7" s="180"/>
    </row>
    <row r="8" spans="1:8" ht="63" customHeight="1" x14ac:dyDescent="0.25">
      <c r="A8" s="76" t="str">
        <f t="shared" si="0"/>
        <v/>
      </c>
      <c r="B8" s="77" t="str">
        <f t="shared" si="1"/>
        <v/>
      </c>
      <c r="C8" s="78" t="str">
        <f t="shared" si="2"/>
        <v/>
      </c>
      <c r="D8" s="78" t="str">
        <f t="shared" si="3"/>
        <v/>
      </c>
      <c r="E8" s="78" t="str">
        <f t="shared" si="4"/>
        <v/>
      </c>
      <c r="F8" s="180"/>
      <c r="G8" s="180"/>
      <c r="H8" s="180"/>
    </row>
    <row r="9" spans="1:8" ht="63" customHeight="1" x14ac:dyDescent="0.25">
      <c r="A9" s="76" t="str">
        <f t="shared" si="0"/>
        <v/>
      </c>
      <c r="B9" s="77" t="str">
        <f t="shared" si="1"/>
        <v/>
      </c>
      <c r="C9" s="78" t="str">
        <f t="shared" si="2"/>
        <v/>
      </c>
      <c r="D9" s="78" t="str">
        <f t="shared" si="3"/>
        <v/>
      </c>
      <c r="E9" s="78" t="str">
        <f t="shared" si="4"/>
        <v/>
      </c>
      <c r="F9" s="180"/>
      <c r="G9" s="180"/>
      <c r="H9" s="180"/>
    </row>
    <row r="10" spans="1:8" ht="63" customHeight="1" x14ac:dyDescent="0.25">
      <c r="A10" s="76" t="str">
        <f t="shared" si="0"/>
        <v/>
      </c>
      <c r="B10" s="77" t="str">
        <f t="shared" si="1"/>
        <v/>
      </c>
      <c r="C10" s="78" t="str">
        <f t="shared" si="2"/>
        <v/>
      </c>
      <c r="D10" s="78" t="str">
        <f t="shared" si="3"/>
        <v/>
      </c>
      <c r="E10" s="78" t="str">
        <f t="shared" si="4"/>
        <v/>
      </c>
      <c r="F10" s="180"/>
      <c r="G10" s="180"/>
      <c r="H10" s="180"/>
    </row>
    <row r="11" spans="1:8" ht="63" customHeight="1" x14ac:dyDescent="0.25">
      <c r="A11" s="76" t="str">
        <f t="shared" si="0"/>
        <v/>
      </c>
      <c r="B11" s="77" t="str">
        <f t="shared" si="1"/>
        <v/>
      </c>
      <c r="C11" s="78" t="str">
        <f t="shared" si="2"/>
        <v/>
      </c>
      <c r="D11" s="78" t="str">
        <f t="shared" si="3"/>
        <v/>
      </c>
      <c r="E11" s="78" t="str">
        <f t="shared" si="4"/>
        <v/>
      </c>
      <c r="F11" s="180"/>
      <c r="G11" s="179"/>
      <c r="H11" s="180"/>
    </row>
    <row r="12" spans="1:8" ht="63" customHeight="1" x14ac:dyDescent="0.25">
      <c r="A12" s="76" t="str">
        <f t="shared" si="0"/>
        <v/>
      </c>
      <c r="B12" s="77" t="str">
        <f t="shared" si="1"/>
        <v/>
      </c>
      <c r="C12" s="78" t="str">
        <f t="shared" si="2"/>
        <v/>
      </c>
      <c r="D12" s="78" t="str">
        <f t="shared" si="3"/>
        <v/>
      </c>
      <c r="E12" s="78" t="str">
        <f t="shared" si="4"/>
        <v/>
      </c>
      <c r="F12" s="180"/>
      <c r="G12" s="180"/>
      <c r="H12" s="180"/>
    </row>
    <row r="13" spans="1:8" ht="63" customHeight="1" x14ac:dyDescent="0.25">
      <c r="A13" s="76" t="str">
        <f t="shared" si="0"/>
        <v/>
      </c>
      <c r="B13" s="77" t="str">
        <f t="shared" si="1"/>
        <v/>
      </c>
      <c r="C13" s="78" t="str">
        <f t="shared" si="2"/>
        <v/>
      </c>
      <c r="D13" s="78" t="str">
        <f t="shared" si="3"/>
        <v/>
      </c>
      <c r="E13" s="78" t="str">
        <f t="shared" si="4"/>
        <v/>
      </c>
      <c r="F13" s="180"/>
      <c r="G13" s="180"/>
      <c r="H13" s="180"/>
    </row>
    <row r="14" spans="1:8" ht="63" customHeight="1" x14ac:dyDescent="0.25">
      <c r="A14" s="76" t="str">
        <f t="shared" si="0"/>
        <v/>
      </c>
      <c r="B14" s="77" t="str">
        <f t="shared" si="1"/>
        <v/>
      </c>
      <c r="C14" s="78" t="str">
        <f t="shared" si="2"/>
        <v/>
      </c>
      <c r="D14" s="78" t="str">
        <f t="shared" si="3"/>
        <v/>
      </c>
      <c r="E14" s="78" t="str">
        <f t="shared" si="4"/>
        <v/>
      </c>
      <c r="F14" s="180"/>
      <c r="G14" s="180"/>
      <c r="H14" s="180"/>
    </row>
    <row r="15" spans="1:8" ht="63" customHeight="1" x14ac:dyDescent="0.25">
      <c r="A15" s="76" t="str">
        <f t="shared" si="0"/>
        <v/>
      </c>
      <c r="B15" s="77" t="str">
        <f t="shared" si="1"/>
        <v/>
      </c>
      <c r="C15" s="78" t="str">
        <f t="shared" si="2"/>
        <v/>
      </c>
      <c r="D15" s="78" t="str">
        <f t="shared" si="3"/>
        <v/>
      </c>
      <c r="E15" s="78" t="str">
        <f t="shared" si="4"/>
        <v/>
      </c>
      <c r="F15" s="180"/>
      <c r="G15" s="180"/>
      <c r="H15" s="180"/>
    </row>
    <row r="16" spans="1:8" ht="63" customHeight="1" x14ac:dyDescent="0.25">
      <c r="A16" s="76" t="str">
        <f t="shared" si="0"/>
        <v/>
      </c>
      <c r="B16" s="77" t="str">
        <f t="shared" si="1"/>
        <v/>
      </c>
      <c r="C16" s="78" t="str">
        <f t="shared" si="2"/>
        <v/>
      </c>
      <c r="D16" s="78" t="str">
        <f t="shared" si="3"/>
        <v/>
      </c>
      <c r="E16" s="78" t="str">
        <f t="shared" si="4"/>
        <v/>
      </c>
      <c r="F16" s="180"/>
      <c r="G16" s="180"/>
      <c r="H16" s="180"/>
    </row>
    <row r="17" spans="1:8" ht="63" customHeight="1" x14ac:dyDescent="0.25">
      <c r="A17" s="76" t="str">
        <f t="shared" si="0"/>
        <v/>
      </c>
      <c r="B17" s="77" t="str">
        <f t="shared" si="1"/>
        <v/>
      </c>
      <c r="C17" s="78" t="str">
        <f t="shared" si="2"/>
        <v/>
      </c>
      <c r="D17" s="78" t="str">
        <f t="shared" si="3"/>
        <v/>
      </c>
      <c r="E17" s="78" t="str">
        <f t="shared" si="4"/>
        <v/>
      </c>
      <c r="F17" s="180"/>
      <c r="G17" s="180"/>
      <c r="H17" s="180"/>
    </row>
    <row r="18" spans="1:8" ht="63" customHeight="1" x14ac:dyDescent="0.25">
      <c r="A18" s="76" t="str">
        <f t="shared" si="0"/>
        <v/>
      </c>
      <c r="B18" s="77" t="str">
        <f t="shared" si="1"/>
        <v/>
      </c>
      <c r="C18" s="78" t="str">
        <f t="shared" si="2"/>
        <v/>
      </c>
      <c r="D18" s="78" t="str">
        <f t="shared" si="3"/>
        <v/>
      </c>
      <c r="E18" s="78" t="str">
        <f t="shared" si="4"/>
        <v/>
      </c>
      <c r="F18" s="180"/>
      <c r="G18" s="180"/>
      <c r="H18" s="180"/>
    </row>
    <row r="19" spans="1:8" ht="63" customHeight="1" x14ac:dyDescent="0.25">
      <c r="A19" s="76" t="str">
        <f t="shared" si="0"/>
        <v/>
      </c>
      <c r="B19" s="77" t="str">
        <f t="shared" si="1"/>
        <v/>
      </c>
      <c r="C19" s="78" t="str">
        <f t="shared" si="2"/>
        <v/>
      </c>
      <c r="D19" s="78" t="str">
        <f t="shared" si="3"/>
        <v/>
      </c>
      <c r="E19" s="78" t="str">
        <f t="shared" si="4"/>
        <v/>
      </c>
      <c r="F19" s="180"/>
      <c r="G19" s="180"/>
      <c r="H19" s="180"/>
    </row>
    <row r="20" spans="1:8" ht="63" customHeight="1" x14ac:dyDescent="0.25">
      <c r="A20" s="76" t="str">
        <f t="shared" si="0"/>
        <v/>
      </c>
      <c r="B20" s="77" t="str">
        <f t="shared" si="1"/>
        <v/>
      </c>
      <c r="C20" s="78" t="str">
        <f t="shared" si="2"/>
        <v/>
      </c>
      <c r="D20" s="78" t="str">
        <f t="shared" si="3"/>
        <v/>
      </c>
      <c r="E20" s="78" t="str">
        <f t="shared" si="4"/>
        <v/>
      </c>
      <c r="F20" s="180"/>
      <c r="G20" s="180"/>
      <c r="H20" s="180"/>
    </row>
    <row r="21" spans="1:8" ht="63" customHeight="1" x14ac:dyDescent="0.25">
      <c r="A21" s="76" t="str">
        <f t="shared" si="0"/>
        <v/>
      </c>
      <c r="B21" s="77" t="str">
        <f t="shared" si="1"/>
        <v/>
      </c>
      <c r="C21" s="78" t="str">
        <f t="shared" si="2"/>
        <v/>
      </c>
      <c r="D21" s="78" t="str">
        <f t="shared" si="3"/>
        <v/>
      </c>
      <c r="E21" s="78" t="str">
        <f t="shared" si="4"/>
        <v/>
      </c>
      <c r="F21" s="181"/>
      <c r="G21" s="181"/>
      <c r="H21" s="180"/>
    </row>
    <row r="22" spans="1:8" ht="63" customHeight="1" x14ac:dyDescent="0.25">
      <c r="A22" s="76" t="str">
        <f t="shared" si="0"/>
        <v/>
      </c>
      <c r="B22" s="77" t="str">
        <f t="shared" si="1"/>
        <v/>
      </c>
      <c r="C22" s="78" t="str">
        <f t="shared" si="2"/>
        <v/>
      </c>
      <c r="D22" s="78" t="str">
        <f t="shared" si="3"/>
        <v/>
      </c>
      <c r="E22" s="78" t="str">
        <f t="shared" si="4"/>
        <v/>
      </c>
      <c r="F22" s="181"/>
      <c r="G22" s="181"/>
      <c r="H22" s="180"/>
    </row>
    <row r="23" spans="1:8" ht="63" customHeight="1" x14ac:dyDescent="0.25">
      <c r="A23" s="76" t="str">
        <f t="shared" si="0"/>
        <v/>
      </c>
      <c r="B23" s="77" t="str">
        <f t="shared" si="1"/>
        <v/>
      </c>
      <c r="C23" s="78" t="str">
        <f t="shared" si="2"/>
        <v/>
      </c>
      <c r="D23" s="78" t="str">
        <f t="shared" si="3"/>
        <v/>
      </c>
      <c r="E23" s="78" t="str">
        <f t="shared" si="4"/>
        <v/>
      </c>
      <c r="F23" s="181"/>
      <c r="G23" s="181"/>
      <c r="H23" s="180"/>
    </row>
    <row r="24" spans="1:8" ht="63" customHeight="1" x14ac:dyDescent="0.25">
      <c r="A24" s="76" t="str">
        <f t="shared" si="0"/>
        <v/>
      </c>
      <c r="B24" s="77" t="str">
        <f t="shared" si="1"/>
        <v/>
      </c>
      <c r="C24" s="78" t="str">
        <f t="shared" si="2"/>
        <v/>
      </c>
      <c r="D24" s="78" t="str">
        <f t="shared" si="3"/>
        <v/>
      </c>
      <c r="E24" s="78" t="str">
        <f t="shared" si="4"/>
        <v/>
      </c>
      <c r="F24" s="190"/>
      <c r="G24" s="181"/>
      <c r="H24" s="180"/>
    </row>
    <row r="25" spans="1:8" ht="63" customHeight="1" x14ac:dyDescent="0.25">
      <c r="A25" s="76" t="str">
        <f t="shared" si="0"/>
        <v/>
      </c>
      <c r="B25" s="77" t="str">
        <f t="shared" si="1"/>
        <v/>
      </c>
      <c r="C25" s="78" t="str">
        <f t="shared" si="2"/>
        <v/>
      </c>
      <c r="D25" s="78" t="str">
        <f t="shared" si="3"/>
        <v/>
      </c>
      <c r="E25" s="78" t="str">
        <f t="shared" si="4"/>
        <v/>
      </c>
      <c r="F25" s="181"/>
      <c r="G25" s="181"/>
      <c r="H25" s="180"/>
    </row>
    <row r="26" spans="1:8" ht="63" customHeight="1" x14ac:dyDescent="0.25">
      <c r="A26" s="76" t="str">
        <f t="shared" si="0"/>
        <v/>
      </c>
      <c r="B26" s="77" t="str">
        <f t="shared" si="1"/>
        <v/>
      </c>
      <c r="C26" s="78" t="str">
        <f t="shared" si="2"/>
        <v/>
      </c>
      <c r="D26" s="78" t="str">
        <f t="shared" si="3"/>
        <v/>
      </c>
      <c r="E26" s="78" t="str">
        <f t="shared" si="4"/>
        <v/>
      </c>
      <c r="F26" s="181"/>
      <c r="G26" s="181"/>
      <c r="H26" s="180"/>
    </row>
    <row r="27" spans="1:8" ht="63" customHeight="1" x14ac:dyDescent="0.25">
      <c r="A27" s="76" t="str">
        <f t="shared" si="0"/>
        <v/>
      </c>
      <c r="B27" s="77" t="str">
        <f t="shared" si="1"/>
        <v/>
      </c>
      <c r="C27" s="78" t="str">
        <f t="shared" si="2"/>
        <v/>
      </c>
      <c r="D27" s="78" t="str">
        <f t="shared" si="3"/>
        <v/>
      </c>
      <c r="E27" s="78" t="str">
        <f t="shared" si="4"/>
        <v/>
      </c>
      <c r="F27" s="181"/>
      <c r="G27" s="181"/>
      <c r="H27" s="180"/>
    </row>
    <row r="28" spans="1:8" ht="63" customHeight="1" x14ac:dyDescent="0.25">
      <c r="A28" s="76" t="str">
        <f t="shared" si="0"/>
        <v/>
      </c>
      <c r="B28" s="77" t="str">
        <f t="shared" si="1"/>
        <v/>
      </c>
      <c r="C28" s="78" t="str">
        <f t="shared" si="2"/>
        <v/>
      </c>
      <c r="D28" s="78" t="str">
        <f t="shared" si="3"/>
        <v/>
      </c>
      <c r="E28" s="78" t="str">
        <f t="shared" si="4"/>
        <v/>
      </c>
      <c r="F28" s="181"/>
      <c r="G28" s="181"/>
      <c r="H28" s="180"/>
    </row>
    <row r="29" spans="1:8" ht="63" customHeight="1" x14ac:dyDescent="0.25">
      <c r="A29" s="76" t="str">
        <f t="shared" si="0"/>
        <v/>
      </c>
      <c r="B29" s="77" t="str">
        <f t="shared" si="1"/>
        <v/>
      </c>
      <c r="C29" s="78" t="str">
        <f t="shared" si="2"/>
        <v/>
      </c>
      <c r="D29" s="78" t="str">
        <f t="shared" si="3"/>
        <v/>
      </c>
      <c r="E29" s="78" t="str">
        <f t="shared" si="4"/>
        <v/>
      </c>
      <c r="F29" s="181"/>
      <c r="G29" s="181"/>
      <c r="H29" s="180"/>
    </row>
    <row r="30" spans="1:8" ht="63" customHeight="1" x14ac:dyDescent="0.25">
      <c r="A30" s="76" t="str">
        <f t="shared" si="0"/>
        <v/>
      </c>
      <c r="B30" s="77" t="str">
        <f t="shared" si="1"/>
        <v/>
      </c>
      <c r="C30" s="78" t="str">
        <f t="shared" si="2"/>
        <v/>
      </c>
      <c r="D30" s="78" t="str">
        <f t="shared" si="3"/>
        <v/>
      </c>
      <c r="E30" s="78" t="str">
        <f t="shared" si="4"/>
        <v/>
      </c>
      <c r="F30" s="181"/>
      <c r="G30" s="181"/>
      <c r="H30" s="180"/>
    </row>
    <row r="31" spans="1:8" ht="63" customHeight="1" x14ac:dyDescent="0.25">
      <c r="A31" s="76" t="str">
        <f t="shared" si="0"/>
        <v/>
      </c>
      <c r="B31" s="77" t="str">
        <f t="shared" si="1"/>
        <v/>
      </c>
      <c r="C31" s="78" t="str">
        <f t="shared" si="2"/>
        <v/>
      </c>
      <c r="D31" s="78" t="str">
        <f t="shared" si="3"/>
        <v/>
      </c>
      <c r="E31" s="78" t="str">
        <f t="shared" si="4"/>
        <v/>
      </c>
      <c r="F31" s="181"/>
      <c r="G31" s="181"/>
      <c r="H31" s="180"/>
    </row>
    <row r="32" spans="1:8" ht="63" customHeight="1" x14ac:dyDescent="0.25">
      <c r="A32" s="76" t="str">
        <f t="shared" si="0"/>
        <v/>
      </c>
      <c r="B32" s="77" t="str">
        <f t="shared" si="1"/>
        <v/>
      </c>
      <c r="C32" s="78" t="str">
        <f t="shared" si="2"/>
        <v/>
      </c>
      <c r="D32" s="78" t="str">
        <f t="shared" si="3"/>
        <v/>
      </c>
      <c r="E32" s="78" t="str">
        <f t="shared" si="4"/>
        <v/>
      </c>
      <c r="F32" s="181"/>
      <c r="G32" s="181"/>
      <c r="H32" s="180"/>
    </row>
    <row r="33" spans="1:8" ht="63" customHeight="1" x14ac:dyDescent="0.25">
      <c r="A33" s="76" t="str">
        <f t="shared" si="0"/>
        <v/>
      </c>
      <c r="B33" s="77" t="str">
        <f t="shared" si="1"/>
        <v/>
      </c>
      <c r="C33" s="78" t="str">
        <f t="shared" si="2"/>
        <v/>
      </c>
      <c r="D33" s="78" t="str">
        <f t="shared" si="3"/>
        <v/>
      </c>
      <c r="E33" s="78" t="str">
        <f t="shared" si="4"/>
        <v/>
      </c>
      <c r="F33" s="181"/>
      <c r="G33" s="181"/>
      <c r="H33" s="180"/>
    </row>
    <row r="34" spans="1:8" ht="63" customHeight="1" x14ac:dyDescent="0.25">
      <c r="A34" s="76" t="str">
        <f t="shared" si="0"/>
        <v/>
      </c>
      <c r="B34" s="77" t="str">
        <f t="shared" si="1"/>
        <v/>
      </c>
      <c r="C34" s="78" t="str">
        <f t="shared" si="2"/>
        <v/>
      </c>
      <c r="D34" s="78" t="str">
        <f t="shared" si="3"/>
        <v/>
      </c>
      <c r="E34" s="78" t="str">
        <f t="shared" si="4"/>
        <v/>
      </c>
      <c r="F34" s="181"/>
      <c r="G34" s="181"/>
      <c r="H34" s="180"/>
    </row>
    <row r="35" spans="1:8" ht="63" customHeight="1" x14ac:dyDescent="0.25">
      <c r="A35" s="76" t="str">
        <f t="shared" si="0"/>
        <v/>
      </c>
      <c r="B35" s="77" t="str">
        <f t="shared" si="1"/>
        <v/>
      </c>
      <c r="C35" s="78" t="str">
        <f t="shared" si="2"/>
        <v/>
      </c>
      <c r="D35" s="78" t="str">
        <f t="shared" si="3"/>
        <v/>
      </c>
      <c r="E35" s="78" t="str">
        <f t="shared" si="4"/>
        <v/>
      </c>
      <c r="F35" s="181"/>
      <c r="G35" s="181"/>
      <c r="H35" s="180"/>
    </row>
    <row r="36" spans="1:8" ht="63" customHeight="1" x14ac:dyDescent="0.25">
      <c r="A36" s="76" t="str">
        <f t="shared" si="0"/>
        <v/>
      </c>
      <c r="B36" s="77" t="str">
        <f t="shared" si="1"/>
        <v/>
      </c>
      <c r="C36" s="78" t="str">
        <f t="shared" si="2"/>
        <v/>
      </c>
      <c r="D36" s="78" t="str">
        <f t="shared" si="3"/>
        <v/>
      </c>
      <c r="E36" s="78" t="str">
        <f t="shared" si="4"/>
        <v/>
      </c>
      <c r="F36" s="181"/>
      <c r="G36" s="181"/>
      <c r="H36" s="180"/>
    </row>
    <row r="37" spans="1:8" ht="63" customHeight="1" x14ac:dyDescent="0.25">
      <c r="A37" s="76" t="str">
        <f t="shared" si="0"/>
        <v/>
      </c>
      <c r="B37" s="77" t="str">
        <f t="shared" si="1"/>
        <v/>
      </c>
      <c r="C37" s="78" t="str">
        <f t="shared" si="2"/>
        <v/>
      </c>
      <c r="D37" s="78" t="str">
        <f t="shared" si="3"/>
        <v/>
      </c>
      <c r="E37" s="78" t="str">
        <f t="shared" si="4"/>
        <v/>
      </c>
      <c r="F37" s="181"/>
      <c r="G37" s="181"/>
      <c r="H37" s="180"/>
    </row>
    <row r="38" spans="1:8" ht="63" customHeight="1" x14ac:dyDescent="0.25">
      <c r="A38" s="76" t="str">
        <f t="shared" si="0"/>
        <v/>
      </c>
      <c r="B38" s="77" t="str">
        <f t="shared" si="1"/>
        <v/>
      </c>
      <c r="C38" s="78" t="str">
        <f t="shared" si="2"/>
        <v/>
      </c>
      <c r="D38" s="78" t="str">
        <f t="shared" si="3"/>
        <v/>
      </c>
      <c r="E38" s="78" t="str">
        <f t="shared" si="4"/>
        <v/>
      </c>
      <c r="F38" s="181"/>
      <c r="G38" s="181"/>
      <c r="H38" s="180"/>
    </row>
    <row r="39" spans="1:8" ht="63" customHeight="1" x14ac:dyDescent="0.25">
      <c r="A39" s="76" t="str">
        <f t="shared" si="0"/>
        <v/>
      </c>
      <c r="B39" s="77" t="str">
        <f t="shared" si="1"/>
        <v/>
      </c>
      <c r="C39" s="78" t="str">
        <f t="shared" si="2"/>
        <v/>
      </c>
      <c r="D39" s="78" t="str">
        <f t="shared" si="3"/>
        <v/>
      </c>
      <c r="E39" s="78" t="str">
        <f t="shared" si="4"/>
        <v/>
      </c>
      <c r="F39" s="181"/>
      <c r="G39" s="181"/>
      <c r="H39" s="180"/>
    </row>
    <row r="40" spans="1:8" ht="63" customHeight="1" x14ac:dyDescent="0.25">
      <c r="A40" s="76" t="str">
        <f t="shared" si="0"/>
        <v/>
      </c>
      <c r="B40" s="77" t="str">
        <f t="shared" si="1"/>
        <v/>
      </c>
      <c r="C40" s="78" t="str">
        <f t="shared" si="2"/>
        <v/>
      </c>
      <c r="D40" s="78" t="str">
        <f t="shared" si="3"/>
        <v/>
      </c>
      <c r="E40" s="78" t="str">
        <f t="shared" si="4"/>
        <v/>
      </c>
      <c r="F40" s="181"/>
      <c r="G40" s="181"/>
      <c r="H40" s="180"/>
    </row>
    <row r="41" spans="1:8" ht="63" customHeight="1" x14ac:dyDescent="0.25">
      <c r="A41" s="76" t="str">
        <f t="shared" si="0"/>
        <v/>
      </c>
      <c r="B41" s="77" t="str">
        <f t="shared" si="1"/>
        <v/>
      </c>
      <c r="C41" s="78" t="str">
        <f t="shared" si="2"/>
        <v/>
      </c>
      <c r="D41" s="78" t="str">
        <f t="shared" si="3"/>
        <v/>
      </c>
      <c r="E41" s="78" t="str">
        <f t="shared" si="4"/>
        <v/>
      </c>
      <c r="F41" s="181"/>
      <c r="G41" s="181"/>
      <c r="H41" s="180"/>
    </row>
    <row r="42" spans="1:8" ht="63" customHeight="1" x14ac:dyDescent="0.25">
      <c r="A42" s="76" t="str">
        <f t="shared" si="0"/>
        <v/>
      </c>
      <c r="B42" s="77" t="str">
        <f t="shared" si="1"/>
        <v/>
      </c>
      <c r="C42" s="78" t="str">
        <f t="shared" si="2"/>
        <v/>
      </c>
      <c r="D42" s="78" t="str">
        <f t="shared" si="3"/>
        <v/>
      </c>
      <c r="E42" s="78" t="str">
        <f t="shared" si="4"/>
        <v/>
      </c>
      <c r="F42" s="181"/>
      <c r="G42" s="181"/>
      <c r="H42" s="180"/>
    </row>
    <row r="43" spans="1:8" ht="63" customHeight="1" x14ac:dyDescent="0.25">
      <c r="A43" s="76" t="str">
        <f t="shared" si="0"/>
        <v/>
      </c>
      <c r="B43" s="77" t="str">
        <f t="shared" si="1"/>
        <v/>
      </c>
      <c r="C43" s="78" t="str">
        <f t="shared" si="2"/>
        <v/>
      </c>
      <c r="D43" s="78" t="str">
        <f t="shared" si="3"/>
        <v/>
      </c>
      <c r="E43" s="78" t="str">
        <f t="shared" si="4"/>
        <v/>
      </c>
      <c r="F43" s="181"/>
      <c r="G43" s="181"/>
      <c r="H43" s="180"/>
    </row>
    <row r="44" spans="1:8" ht="63" customHeight="1" x14ac:dyDescent="0.25">
      <c r="A44" s="76" t="str">
        <f t="shared" si="0"/>
        <v/>
      </c>
      <c r="B44" s="77" t="str">
        <f t="shared" si="1"/>
        <v/>
      </c>
      <c r="C44" s="78" t="str">
        <f t="shared" si="2"/>
        <v/>
      </c>
      <c r="D44" s="78" t="str">
        <f t="shared" si="3"/>
        <v/>
      </c>
      <c r="E44" s="78" t="str">
        <f t="shared" si="4"/>
        <v/>
      </c>
      <c r="F44" s="181"/>
      <c r="G44" s="181"/>
      <c r="H44" s="180"/>
    </row>
    <row r="45" spans="1:8" ht="63" customHeight="1" x14ac:dyDescent="0.25">
      <c r="A45" s="76" t="str">
        <f t="shared" si="0"/>
        <v/>
      </c>
      <c r="B45" s="77" t="str">
        <f t="shared" si="1"/>
        <v/>
      </c>
      <c r="C45" s="78" t="str">
        <f t="shared" si="2"/>
        <v/>
      </c>
      <c r="D45" s="78" t="str">
        <f t="shared" si="3"/>
        <v/>
      </c>
      <c r="E45" s="78" t="str">
        <f t="shared" si="4"/>
        <v/>
      </c>
      <c r="F45" s="181"/>
      <c r="G45" s="181"/>
      <c r="H45" s="180"/>
    </row>
    <row r="46" spans="1:8" ht="63" customHeight="1" x14ac:dyDescent="0.25">
      <c r="A46" s="76" t="str">
        <f t="shared" si="0"/>
        <v/>
      </c>
      <c r="B46" s="77" t="str">
        <f t="shared" si="1"/>
        <v/>
      </c>
      <c r="C46" s="78" t="str">
        <f t="shared" si="2"/>
        <v/>
      </c>
      <c r="D46" s="78" t="str">
        <f t="shared" si="3"/>
        <v/>
      </c>
      <c r="E46" s="78" t="str">
        <f t="shared" si="4"/>
        <v/>
      </c>
      <c r="F46" s="181"/>
      <c r="G46" s="181"/>
      <c r="H46" s="180"/>
    </row>
    <row r="47" spans="1:8" ht="63" customHeight="1" x14ac:dyDescent="0.25">
      <c r="A47" s="76" t="str">
        <f t="shared" si="0"/>
        <v/>
      </c>
      <c r="B47" s="77" t="str">
        <f t="shared" si="1"/>
        <v/>
      </c>
      <c r="C47" s="78" t="str">
        <f t="shared" si="2"/>
        <v/>
      </c>
      <c r="D47" s="78" t="str">
        <f t="shared" si="3"/>
        <v/>
      </c>
      <c r="E47" s="78" t="str">
        <f t="shared" si="4"/>
        <v/>
      </c>
      <c r="F47" s="181"/>
      <c r="G47" s="181"/>
      <c r="H47" s="180"/>
    </row>
    <row r="48" spans="1:8" ht="63" customHeight="1" x14ac:dyDescent="0.25">
      <c r="A48" s="76" t="str">
        <f t="shared" si="0"/>
        <v/>
      </c>
      <c r="B48" s="77" t="str">
        <f t="shared" si="1"/>
        <v/>
      </c>
      <c r="C48" s="78" t="str">
        <f t="shared" si="2"/>
        <v/>
      </c>
      <c r="D48" s="78" t="str">
        <f t="shared" si="3"/>
        <v/>
      </c>
      <c r="E48" s="78" t="str">
        <f t="shared" si="4"/>
        <v/>
      </c>
      <c r="F48" s="181"/>
      <c r="G48" s="181"/>
      <c r="H48" s="180"/>
    </row>
    <row r="49" spans="1:8" ht="63" customHeight="1" x14ac:dyDescent="0.25">
      <c r="A49" s="76" t="str">
        <f t="shared" si="0"/>
        <v/>
      </c>
      <c r="B49" s="77" t="str">
        <f t="shared" si="1"/>
        <v/>
      </c>
      <c r="C49" s="78" t="str">
        <f t="shared" si="2"/>
        <v/>
      </c>
      <c r="D49" s="78" t="str">
        <f t="shared" si="3"/>
        <v/>
      </c>
      <c r="E49" s="78" t="str">
        <f t="shared" si="4"/>
        <v/>
      </c>
      <c r="F49" s="181"/>
      <c r="G49" s="181"/>
      <c r="H49" s="180"/>
    </row>
    <row r="50" spans="1:8" ht="63" customHeight="1" x14ac:dyDescent="0.25">
      <c r="A50" s="76" t="str">
        <f t="shared" si="0"/>
        <v/>
      </c>
      <c r="B50" s="77" t="str">
        <f t="shared" si="1"/>
        <v/>
      </c>
      <c r="C50" s="78" t="str">
        <f t="shared" si="2"/>
        <v/>
      </c>
      <c r="D50" s="78" t="str">
        <f t="shared" si="3"/>
        <v/>
      </c>
      <c r="E50" s="78" t="str">
        <f t="shared" si="4"/>
        <v/>
      </c>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23" priority="2" operator="equal">
      <formula>0</formula>
    </cfRule>
  </conditionalFormatting>
  <conditionalFormatting sqref="E3">
    <cfRule type="expression" dxfId="22" priority="1">
      <formula>$A$3="?"</formula>
    </cfRule>
  </conditionalFormatting>
  <pageMargins left="0.7" right="0.7" top="0.75" bottom="0.75" header="0.3" footer="0.3"/>
  <pageSetup paperSize="9" orientation="portrait" horizontalDpi="4294967293" verticalDpi="4294967293"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99FF99"/>
  </sheetPr>
  <dimension ref="A1:H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0.28515625" customWidth="1"/>
    <col min="4" max="4" width="8.42578125" customWidth="1"/>
    <col min="5" max="5" width="11.28515625" customWidth="1"/>
    <col min="6" max="6" width="24.140625" customWidth="1"/>
    <col min="7" max="7" width="79.85546875" customWidth="1"/>
    <col min="8" max="8" width="80.42578125" customWidth="1"/>
  </cols>
  <sheetData>
    <row r="1" spans="1:8" ht="15.75" x14ac:dyDescent="0.25">
      <c r="A1" s="102" t="str">
        <f>FisaAutoevaluare!A1</f>
        <v>Universitatea SPIRU HARET - 
Anul universitar 2021-2022</v>
      </c>
      <c r="B1" s="102"/>
      <c r="C1" s="102"/>
      <c r="D1" s="102"/>
      <c r="E1" s="102"/>
      <c r="F1" s="669" t="str">
        <f>HYPERLINK("#FisaAutoevaluare!D233","Inapoi in Fisa C")</f>
        <v>Inapoi in Fisa C</v>
      </c>
      <c r="G1" s="683" t="str">
        <f>FisaAutoevaluare!B232</f>
        <v xml:space="preserve">Participare, din partea Universităţii Spiru Haret, în echipe de scriere, management și implementare proiecte/ contracte/ alte activităţi de  cercetare sau asimilate. </v>
      </c>
      <c r="H1" s="683"/>
    </row>
    <row r="2" spans="1:8" ht="15.75" customHeight="1" x14ac:dyDescent="0.25">
      <c r="A2" s="102">
        <f>FisaAutoevaluare!D2</f>
        <v>0</v>
      </c>
      <c r="B2" s="102"/>
      <c r="C2" s="102"/>
      <c r="D2" s="102"/>
      <c r="E2" s="102"/>
      <c r="F2" s="670"/>
      <c r="G2" s="681" t="str">
        <f>FisaAutoevaluare!D233</f>
        <v>Membru în echipa de scriere a unui proiect internațional, finanţat cu până la 100.000 Euro, Universitatea Spiru Haret fiind solicitant sau partener. Pentru proiecte nefinanţate se acordă jumătate din punctaj.</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201" t="s">
        <v>2317</v>
      </c>
      <c r="E4" s="201" t="s">
        <v>2212</v>
      </c>
      <c r="F4" s="198" t="s">
        <v>2346</v>
      </c>
      <c r="G4" s="198" t="s">
        <v>2345</v>
      </c>
      <c r="H4" s="198" t="s">
        <v>1994</v>
      </c>
    </row>
    <row r="5" spans="1:8" ht="63" customHeight="1" x14ac:dyDescent="0.25">
      <c r="A5" s="76" t="str">
        <f>IF(B5="","",ROW()-4)</f>
        <v/>
      </c>
      <c r="B5" s="77" t="str">
        <f>IF(OR(F5&lt;&gt;"",G5&lt;&gt;"",H5&lt;&gt;""),"C39","")</f>
        <v/>
      </c>
      <c r="C5" s="78" t="str">
        <f>IF(OR(F5&lt;&gt;"",G5&lt;&gt;"",H5&lt;&gt;""),PROPER(A$3),"")</f>
        <v/>
      </c>
      <c r="D5" s="78" t="str">
        <f>IF(OR(F5&lt;&gt;"",G5&lt;&gt;"",H5&lt;&gt;""),"membru","")</f>
        <v/>
      </c>
      <c r="E5" s="78" t="str">
        <f>IF(OR(F5&lt;&gt;"",G5&lt;&gt;"",H5&lt;&gt;""),"internaţional","")</f>
        <v/>
      </c>
      <c r="F5" s="178"/>
      <c r="G5" s="180"/>
      <c r="H5" s="180"/>
    </row>
    <row r="6" spans="1:8" ht="63" customHeight="1" x14ac:dyDescent="0.25">
      <c r="A6" s="76" t="str">
        <f t="shared" ref="A6:A50" si="0">IF(B6="","",ROW()-4)</f>
        <v/>
      </c>
      <c r="B6" s="77" t="str">
        <f t="shared" ref="B6:B50" si="1">IF(OR(F6&lt;&gt;"",G6&lt;&gt;"",H6&lt;&gt;""),"C39","")</f>
        <v/>
      </c>
      <c r="C6" s="78" t="str">
        <f t="shared" ref="C6:C50" si="2">IF(OR(F6&lt;&gt;"",G6&lt;&gt;"",H6&lt;&gt;""),PROPER(A$3),"")</f>
        <v/>
      </c>
      <c r="D6" s="78" t="str">
        <f t="shared" ref="D6:D50" si="3">IF(OR(F6&lt;&gt;"",G6&lt;&gt;"",H6&lt;&gt;""),"membru","")</f>
        <v/>
      </c>
      <c r="E6" s="78" t="str">
        <f t="shared" ref="E6:E50" si="4">IF(OR(F6&lt;&gt;"",G6&lt;&gt;"",H6&lt;&gt;""),"internaţional","")</f>
        <v/>
      </c>
      <c r="F6" s="180"/>
      <c r="G6" s="180"/>
      <c r="H6" s="180"/>
    </row>
    <row r="7" spans="1:8" ht="63" customHeight="1" x14ac:dyDescent="0.25">
      <c r="A7" s="76" t="str">
        <f t="shared" si="0"/>
        <v/>
      </c>
      <c r="B7" s="77" t="str">
        <f t="shared" si="1"/>
        <v/>
      </c>
      <c r="C7" s="78" t="str">
        <f t="shared" si="2"/>
        <v/>
      </c>
      <c r="D7" s="78" t="str">
        <f t="shared" si="3"/>
        <v/>
      </c>
      <c r="E7" s="78" t="str">
        <f t="shared" si="4"/>
        <v/>
      </c>
      <c r="F7" s="180"/>
      <c r="G7" s="180"/>
      <c r="H7" s="180"/>
    </row>
    <row r="8" spans="1:8" ht="63" customHeight="1" x14ac:dyDescent="0.25">
      <c r="A8" s="76" t="str">
        <f t="shared" si="0"/>
        <v/>
      </c>
      <c r="B8" s="77" t="str">
        <f t="shared" si="1"/>
        <v/>
      </c>
      <c r="C8" s="78" t="str">
        <f t="shared" si="2"/>
        <v/>
      </c>
      <c r="D8" s="78" t="str">
        <f t="shared" si="3"/>
        <v/>
      </c>
      <c r="E8" s="78" t="str">
        <f t="shared" si="4"/>
        <v/>
      </c>
      <c r="F8" s="180"/>
      <c r="G8" s="180"/>
      <c r="H8" s="180"/>
    </row>
    <row r="9" spans="1:8" ht="63" customHeight="1" x14ac:dyDescent="0.25">
      <c r="A9" s="76" t="str">
        <f t="shared" si="0"/>
        <v/>
      </c>
      <c r="B9" s="77" t="str">
        <f t="shared" si="1"/>
        <v/>
      </c>
      <c r="C9" s="78" t="str">
        <f t="shared" si="2"/>
        <v/>
      </c>
      <c r="D9" s="78" t="str">
        <f t="shared" si="3"/>
        <v/>
      </c>
      <c r="E9" s="78" t="str">
        <f t="shared" si="4"/>
        <v/>
      </c>
      <c r="F9" s="180"/>
      <c r="G9" s="180"/>
      <c r="H9" s="180"/>
    </row>
    <row r="10" spans="1:8" ht="63" customHeight="1" x14ac:dyDescent="0.25">
      <c r="A10" s="76" t="str">
        <f t="shared" si="0"/>
        <v/>
      </c>
      <c r="B10" s="77" t="str">
        <f t="shared" si="1"/>
        <v/>
      </c>
      <c r="C10" s="78" t="str">
        <f t="shared" si="2"/>
        <v/>
      </c>
      <c r="D10" s="78" t="str">
        <f t="shared" si="3"/>
        <v/>
      </c>
      <c r="E10" s="78" t="str">
        <f t="shared" si="4"/>
        <v/>
      </c>
      <c r="F10" s="180"/>
      <c r="G10" s="180"/>
      <c r="H10" s="180"/>
    </row>
    <row r="11" spans="1:8" ht="63" customHeight="1" x14ac:dyDescent="0.25">
      <c r="A11" s="76" t="str">
        <f t="shared" si="0"/>
        <v/>
      </c>
      <c r="B11" s="77" t="str">
        <f t="shared" si="1"/>
        <v/>
      </c>
      <c r="C11" s="78" t="str">
        <f t="shared" si="2"/>
        <v/>
      </c>
      <c r="D11" s="78" t="str">
        <f t="shared" si="3"/>
        <v/>
      </c>
      <c r="E11" s="78" t="str">
        <f t="shared" si="4"/>
        <v/>
      </c>
      <c r="F11" s="180"/>
      <c r="G11" s="179"/>
      <c r="H11" s="180"/>
    </row>
    <row r="12" spans="1:8" ht="63" customHeight="1" x14ac:dyDescent="0.25">
      <c r="A12" s="76" t="str">
        <f t="shared" si="0"/>
        <v/>
      </c>
      <c r="B12" s="77" t="str">
        <f t="shared" si="1"/>
        <v/>
      </c>
      <c r="C12" s="78" t="str">
        <f t="shared" si="2"/>
        <v/>
      </c>
      <c r="D12" s="78" t="str">
        <f t="shared" si="3"/>
        <v/>
      </c>
      <c r="E12" s="78" t="str">
        <f t="shared" si="4"/>
        <v/>
      </c>
      <c r="F12" s="180"/>
      <c r="G12" s="180"/>
      <c r="H12" s="180"/>
    </row>
    <row r="13" spans="1:8" ht="63" customHeight="1" x14ac:dyDescent="0.25">
      <c r="A13" s="76" t="str">
        <f t="shared" si="0"/>
        <v/>
      </c>
      <c r="B13" s="77" t="str">
        <f t="shared" si="1"/>
        <v/>
      </c>
      <c r="C13" s="78" t="str">
        <f t="shared" si="2"/>
        <v/>
      </c>
      <c r="D13" s="78" t="str">
        <f t="shared" si="3"/>
        <v/>
      </c>
      <c r="E13" s="78" t="str">
        <f t="shared" si="4"/>
        <v/>
      </c>
      <c r="F13" s="180"/>
      <c r="G13" s="180"/>
      <c r="H13" s="180"/>
    </row>
    <row r="14" spans="1:8" ht="63" customHeight="1" x14ac:dyDescent="0.25">
      <c r="A14" s="76" t="str">
        <f t="shared" si="0"/>
        <v/>
      </c>
      <c r="B14" s="77" t="str">
        <f t="shared" si="1"/>
        <v/>
      </c>
      <c r="C14" s="78" t="str">
        <f t="shared" si="2"/>
        <v/>
      </c>
      <c r="D14" s="78" t="str">
        <f t="shared" si="3"/>
        <v/>
      </c>
      <c r="E14" s="78" t="str">
        <f t="shared" si="4"/>
        <v/>
      </c>
      <c r="F14" s="180"/>
      <c r="G14" s="180"/>
      <c r="H14" s="180"/>
    </row>
    <row r="15" spans="1:8" ht="63" customHeight="1" x14ac:dyDescent="0.25">
      <c r="A15" s="76" t="str">
        <f t="shared" si="0"/>
        <v/>
      </c>
      <c r="B15" s="77" t="str">
        <f t="shared" si="1"/>
        <v/>
      </c>
      <c r="C15" s="78" t="str">
        <f t="shared" si="2"/>
        <v/>
      </c>
      <c r="D15" s="78" t="str">
        <f t="shared" si="3"/>
        <v/>
      </c>
      <c r="E15" s="78" t="str">
        <f t="shared" si="4"/>
        <v/>
      </c>
      <c r="F15" s="180"/>
      <c r="G15" s="180"/>
      <c r="H15" s="180"/>
    </row>
    <row r="16" spans="1:8" ht="63" customHeight="1" x14ac:dyDescent="0.25">
      <c r="A16" s="76" t="str">
        <f t="shared" si="0"/>
        <v/>
      </c>
      <c r="B16" s="77" t="str">
        <f t="shared" si="1"/>
        <v/>
      </c>
      <c r="C16" s="78" t="str">
        <f t="shared" si="2"/>
        <v/>
      </c>
      <c r="D16" s="78" t="str">
        <f t="shared" si="3"/>
        <v/>
      </c>
      <c r="E16" s="78" t="str">
        <f t="shared" si="4"/>
        <v/>
      </c>
      <c r="F16" s="180"/>
      <c r="G16" s="180"/>
      <c r="H16" s="180"/>
    </row>
    <row r="17" spans="1:8" ht="63" customHeight="1" x14ac:dyDescent="0.25">
      <c r="A17" s="76" t="str">
        <f t="shared" si="0"/>
        <v/>
      </c>
      <c r="B17" s="77" t="str">
        <f t="shared" si="1"/>
        <v/>
      </c>
      <c r="C17" s="78" t="str">
        <f t="shared" si="2"/>
        <v/>
      </c>
      <c r="D17" s="78" t="str">
        <f t="shared" si="3"/>
        <v/>
      </c>
      <c r="E17" s="78" t="str">
        <f t="shared" si="4"/>
        <v/>
      </c>
      <c r="F17" s="180"/>
      <c r="G17" s="180"/>
      <c r="H17" s="180"/>
    </row>
    <row r="18" spans="1:8" ht="63" customHeight="1" x14ac:dyDescent="0.25">
      <c r="A18" s="76" t="str">
        <f t="shared" si="0"/>
        <v/>
      </c>
      <c r="B18" s="77" t="str">
        <f t="shared" si="1"/>
        <v/>
      </c>
      <c r="C18" s="78" t="str">
        <f t="shared" si="2"/>
        <v/>
      </c>
      <c r="D18" s="78" t="str">
        <f t="shared" si="3"/>
        <v/>
      </c>
      <c r="E18" s="78" t="str">
        <f t="shared" si="4"/>
        <v/>
      </c>
      <c r="F18" s="180"/>
      <c r="G18" s="180"/>
      <c r="H18" s="180"/>
    </row>
    <row r="19" spans="1:8" ht="63" customHeight="1" x14ac:dyDescent="0.25">
      <c r="A19" s="76" t="str">
        <f t="shared" si="0"/>
        <v/>
      </c>
      <c r="B19" s="77" t="str">
        <f t="shared" si="1"/>
        <v/>
      </c>
      <c r="C19" s="78" t="str">
        <f t="shared" si="2"/>
        <v/>
      </c>
      <c r="D19" s="78" t="str">
        <f t="shared" si="3"/>
        <v/>
      </c>
      <c r="E19" s="78" t="str">
        <f t="shared" si="4"/>
        <v/>
      </c>
      <c r="F19" s="180"/>
      <c r="G19" s="180"/>
      <c r="H19" s="180"/>
    </row>
    <row r="20" spans="1:8" ht="63" customHeight="1" x14ac:dyDescent="0.25">
      <c r="A20" s="76" t="str">
        <f t="shared" si="0"/>
        <v/>
      </c>
      <c r="B20" s="77" t="str">
        <f t="shared" si="1"/>
        <v/>
      </c>
      <c r="C20" s="78" t="str">
        <f t="shared" si="2"/>
        <v/>
      </c>
      <c r="D20" s="78" t="str">
        <f t="shared" si="3"/>
        <v/>
      </c>
      <c r="E20" s="78" t="str">
        <f t="shared" si="4"/>
        <v/>
      </c>
      <c r="F20" s="180"/>
      <c r="G20" s="180"/>
      <c r="H20" s="180"/>
    </row>
    <row r="21" spans="1:8" ht="63" customHeight="1" x14ac:dyDescent="0.25">
      <c r="A21" s="76" t="str">
        <f t="shared" si="0"/>
        <v/>
      </c>
      <c r="B21" s="77" t="str">
        <f t="shared" si="1"/>
        <v/>
      </c>
      <c r="C21" s="78" t="str">
        <f t="shared" si="2"/>
        <v/>
      </c>
      <c r="D21" s="78" t="str">
        <f t="shared" si="3"/>
        <v/>
      </c>
      <c r="E21" s="78" t="str">
        <f t="shared" si="4"/>
        <v/>
      </c>
      <c r="F21" s="181"/>
      <c r="G21" s="181"/>
      <c r="H21" s="180"/>
    </row>
    <row r="22" spans="1:8" ht="63" customHeight="1" x14ac:dyDescent="0.25">
      <c r="A22" s="76" t="str">
        <f t="shared" si="0"/>
        <v/>
      </c>
      <c r="B22" s="77" t="str">
        <f t="shared" si="1"/>
        <v/>
      </c>
      <c r="C22" s="78" t="str">
        <f t="shared" si="2"/>
        <v/>
      </c>
      <c r="D22" s="78" t="str">
        <f t="shared" si="3"/>
        <v/>
      </c>
      <c r="E22" s="78" t="str">
        <f t="shared" si="4"/>
        <v/>
      </c>
      <c r="F22" s="181"/>
      <c r="G22" s="181"/>
      <c r="H22" s="180"/>
    </row>
    <row r="23" spans="1:8" ht="63" customHeight="1" x14ac:dyDescent="0.25">
      <c r="A23" s="76" t="str">
        <f t="shared" si="0"/>
        <v/>
      </c>
      <c r="B23" s="77" t="str">
        <f t="shared" si="1"/>
        <v/>
      </c>
      <c r="C23" s="78" t="str">
        <f t="shared" si="2"/>
        <v/>
      </c>
      <c r="D23" s="78" t="str">
        <f t="shared" si="3"/>
        <v/>
      </c>
      <c r="E23" s="78" t="str">
        <f t="shared" si="4"/>
        <v/>
      </c>
      <c r="F23" s="181"/>
      <c r="G23" s="181"/>
      <c r="H23" s="180"/>
    </row>
    <row r="24" spans="1:8" ht="63" customHeight="1" x14ac:dyDescent="0.25">
      <c r="A24" s="76" t="str">
        <f t="shared" si="0"/>
        <v/>
      </c>
      <c r="B24" s="77" t="str">
        <f t="shared" si="1"/>
        <v/>
      </c>
      <c r="C24" s="78" t="str">
        <f t="shared" si="2"/>
        <v/>
      </c>
      <c r="D24" s="78" t="str">
        <f t="shared" si="3"/>
        <v/>
      </c>
      <c r="E24" s="78" t="str">
        <f t="shared" si="4"/>
        <v/>
      </c>
      <c r="F24" s="190"/>
      <c r="G24" s="181"/>
      <c r="H24" s="180"/>
    </row>
    <row r="25" spans="1:8" ht="63" customHeight="1" x14ac:dyDescent="0.25">
      <c r="A25" s="76" t="str">
        <f t="shared" si="0"/>
        <v/>
      </c>
      <c r="B25" s="77" t="str">
        <f t="shared" si="1"/>
        <v/>
      </c>
      <c r="C25" s="78" t="str">
        <f t="shared" si="2"/>
        <v/>
      </c>
      <c r="D25" s="78" t="str">
        <f t="shared" si="3"/>
        <v/>
      </c>
      <c r="E25" s="78" t="str">
        <f t="shared" si="4"/>
        <v/>
      </c>
      <c r="F25" s="181"/>
      <c r="G25" s="181"/>
      <c r="H25" s="180"/>
    </row>
    <row r="26" spans="1:8" ht="63" customHeight="1" x14ac:dyDescent="0.25">
      <c r="A26" s="76" t="str">
        <f t="shared" si="0"/>
        <v/>
      </c>
      <c r="B26" s="77" t="str">
        <f t="shared" si="1"/>
        <v/>
      </c>
      <c r="C26" s="78" t="str">
        <f t="shared" si="2"/>
        <v/>
      </c>
      <c r="D26" s="78" t="str">
        <f t="shared" si="3"/>
        <v/>
      </c>
      <c r="E26" s="78" t="str">
        <f t="shared" si="4"/>
        <v/>
      </c>
      <c r="F26" s="181"/>
      <c r="G26" s="181"/>
      <c r="H26" s="180"/>
    </row>
    <row r="27" spans="1:8" ht="63" customHeight="1" x14ac:dyDescent="0.25">
      <c r="A27" s="76" t="str">
        <f t="shared" si="0"/>
        <v/>
      </c>
      <c r="B27" s="77" t="str">
        <f t="shared" si="1"/>
        <v/>
      </c>
      <c r="C27" s="78" t="str">
        <f t="shared" si="2"/>
        <v/>
      </c>
      <c r="D27" s="78" t="str">
        <f t="shared" si="3"/>
        <v/>
      </c>
      <c r="E27" s="78" t="str">
        <f t="shared" si="4"/>
        <v/>
      </c>
      <c r="F27" s="181"/>
      <c r="G27" s="181"/>
      <c r="H27" s="180"/>
    </row>
    <row r="28" spans="1:8" ht="63" customHeight="1" x14ac:dyDescent="0.25">
      <c r="A28" s="76" t="str">
        <f t="shared" si="0"/>
        <v/>
      </c>
      <c r="B28" s="77" t="str">
        <f t="shared" si="1"/>
        <v/>
      </c>
      <c r="C28" s="78" t="str">
        <f t="shared" si="2"/>
        <v/>
      </c>
      <c r="D28" s="78" t="str">
        <f t="shared" si="3"/>
        <v/>
      </c>
      <c r="E28" s="78" t="str">
        <f t="shared" si="4"/>
        <v/>
      </c>
      <c r="F28" s="181"/>
      <c r="G28" s="181"/>
      <c r="H28" s="180"/>
    </row>
    <row r="29" spans="1:8" ht="63" customHeight="1" x14ac:dyDescent="0.25">
      <c r="A29" s="76" t="str">
        <f t="shared" si="0"/>
        <v/>
      </c>
      <c r="B29" s="77" t="str">
        <f t="shared" si="1"/>
        <v/>
      </c>
      <c r="C29" s="78" t="str">
        <f t="shared" si="2"/>
        <v/>
      </c>
      <c r="D29" s="78" t="str">
        <f t="shared" si="3"/>
        <v/>
      </c>
      <c r="E29" s="78" t="str">
        <f t="shared" si="4"/>
        <v/>
      </c>
      <c r="F29" s="181"/>
      <c r="G29" s="181"/>
      <c r="H29" s="180"/>
    </row>
    <row r="30" spans="1:8" ht="63" customHeight="1" x14ac:dyDescent="0.25">
      <c r="A30" s="76" t="str">
        <f t="shared" si="0"/>
        <v/>
      </c>
      <c r="B30" s="77" t="str">
        <f t="shared" si="1"/>
        <v/>
      </c>
      <c r="C30" s="78" t="str">
        <f t="shared" si="2"/>
        <v/>
      </c>
      <c r="D30" s="78" t="str">
        <f t="shared" si="3"/>
        <v/>
      </c>
      <c r="E30" s="78" t="str">
        <f t="shared" si="4"/>
        <v/>
      </c>
      <c r="F30" s="181"/>
      <c r="G30" s="181"/>
      <c r="H30" s="180"/>
    </row>
    <row r="31" spans="1:8" ht="63" customHeight="1" x14ac:dyDescent="0.25">
      <c r="A31" s="76" t="str">
        <f t="shared" si="0"/>
        <v/>
      </c>
      <c r="B31" s="77" t="str">
        <f t="shared" si="1"/>
        <v/>
      </c>
      <c r="C31" s="78" t="str">
        <f t="shared" si="2"/>
        <v/>
      </c>
      <c r="D31" s="78" t="str">
        <f t="shared" si="3"/>
        <v/>
      </c>
      <c r="E31" s="78" t="str">
        <f t="shared" si="4"/>
        <v/>
      </c>
      <c r="F31" s="181"/>
      <c r="G31" s="181"/>
      <c r="H31" s="180"/>
    </row>
    <row r="32" spans="1:8" ht="63" customHeight="1" x14ac:dyDescent="0.25">
      <c r="A32" s="76" t="str">
        <f t="shared" si="0"/>
        <v/>
      </c>
      <c r="B32" s="77" t="str">
        <f t="shared" si="1"/>
        <v/>
      </c>
      <c r="C32" s="78" t="str">
        <f t="shared" si="2"/>
        <v/>
      </c>
      <c r="D32" s="78" t="str">
        <f t="shared" si="3"/>
        <v/>
      </c>
      <c r="E32" s="78" t="str">
        <f t="shared" si="4"/>
        <v/>
      </c>
      <c r="F32" s="181"/>
      <c r="G32" s="181"/>
      <c r="H32" s="180"/>
    </row>
    <row r="33" spans="1:8" ht="63" customHeight="1" x14ac:dyDescent="0.25">
      <c r="A33" s="76" t="str">
        <f t="shared" si="0"/>
        <v/>
      </c>
      <c r="B33" s="77" t="str">
        <f t="shared" si="1"/>
        <v/>
      </c>
      <c r="C33" s="78" t="str">
        <f t="shared" si="2"/>
        <v/>
      </c>
      <c r="D33" s="78" t="str">
        <f t="shared" si="3"/>
        <v/>
      </c>
      <c r="E33" s="78" t="str">
        <f t="shared" si="4"/>
        <v/>
      </c>
      <c r="F33" s="181"/>
      <c r="G33" s="181"/>
      <c r="H33" s="180"/>
    </row>
    <row r="34" spans="1:8" ht="63" customHeight="1" x14ac:dyDescent="0.25">
      <c r="A34" s="76" t="str">
        <f t="shared" si="0"/>
        <v/>
      </c>
      <c r="B34" s="77" t="str">
        <f t="shared" si="1"/>
        <v/>
      </c>
      <c r="C34" s="78" t="str">
        <f t="shared" si="2"/>
        <v/>
      </c>
      <c r="D34" s="78" t="str">
        <f t="shared" si="3"/>
        <v/>
      </c>
      <c r="E34" s="78" t="str">
        <f t="shared" si="4"/>
        <v/>
      </c>
      <c r="F34" s="181"/>
      <c r="G34" s="181"/>
      <c r="H34" s="180"/>
    </row>
    <row r="35" spans="1:8" ht="63" customHeight="1" x14ac:dyDescent="0.25">
      <c r="A35" s="76" t="str">
        <f t="shared" si="0"/>
        <v/>
      </c>
      <c r="B35" s="77" t="str">
        <f t="shared" si="1"/>
        <v/>
      </c>
      <c r="C35" s="78" t="str">
        <f t="shared" si="2"/>
        <v/>
      </c>
      <c r="D35" s="78" t="str">
        <f t="shared" si="3"/>
        <v/>
      </c>
      <c r="E35" s="78" t="str">
        <f t="shared" si="4"/>
        <v/>
      </c>
      <c r="F35" s="181"/>
      <c r="G35" s="181"/>
      <c r="H35" s="180"/>
    </row>
    <row r="36" spans="1:8" ht="63" customHeight="1" x14ac:dyDescent="0.25">
      <c r="A36" s="76" t="str">
        <f t="shared" si="0"/>
        <v/>
      </c>
      <c r="B36" s="77" t="str">
        <f t="shared" si="1"/>
        <v/>
      </c>
      <c r="C36" s="78" t="str">
        <f t="shared" si="2"/>
        <v/>
      </c>
      <c r="D36" s="78" t="str">
        <f t="shared" si="3"/>
        <v/>
      </c>
      <c r="E36" s="78" t="str">
        <f t="shared" si="4"/>
        <v/>
      </c>
      <c r="F36" s="181"/>
      <c r="G36" s="181"/>
      <c r="H36" s="180"/>
    </row>
    <row r="37" spans="1:8" ht="63" customHeight="1" x14ac:dyDescent="0.25">
      <c r="A37" s="76" t="str">
        <f t="shared" si="0"/>
        <v/>
      </c>
      <c r="B37" s="77" t="str">
        <f t="shared" si="1"/>
        <v/>
      </c>
      <c r="C37" s="78" t="str">
        <f t="shared" si="2"/>
        <v/>
      </c>
      <c r="D37" s="78" t="str">
        <f t="shared" si="3"/>
        <v/>
      </c>
      <c r="E37" s="78" t="str">
        <f t="shared" si="4"/>
        <v/>
      </c>
      <c r="F37" s="181"/>
      <c r="G37" s="181"/>
      <c r="H37" s="180"/>
    </row>
    <row r="38" spans="1:8" ht="63" customHeight="1" x14ac:dyDescent="0.25">
      <c r="A38" s="76" t="str">
        <f t="shared" si="0"/>
        <v/>
      </c>
      <c r="B38" s="77" t="str">
        <f t="shared" si="1"/>
        <v/>
      </c>
      <c r="C38" s="78" t="str">
        <f t="shared" si="2"/>
        <v/>
      </c>
      <c r="D38" s="78" t="str">
        <f t="shared" si="3"/>
        <v/>
      </c>
      <c r="E38" s="78" t="str">
        <f t="shared" si="4"/>
        <v/>
      </c>
      <c r="F38" s="181"/>
      <c r="G38" s="181"/>
      <c r="H38" s="180"/>
    </row>
    <row r="39" spans="1:8" ht="63" customHeight="1" x14ac:dyDescent="0.25">
      <c r="A39" s="76" t="str">
        <f t="shared" si="0"/>
        <v/>
      </c>
      <c r="B39" s="77" t="str">
        <f t="shared" si="1"/>
        <v/>
      </c>
      <c r="C39" s="78" t="str">
        <f t="shared" si="2"/>
        <v/>
      </c>
      <c r="D39" s="78" t="str">
        <f t="shared" si="3"/>
        <v/>
      </c>
      <c r="E39" s="78" t="str">
        <f t="shared" si="4"/>
        <v/>
      </c>
      <c r="F39" s="181"/>
      <c r="G39" s="181"/>
      <c r="H39" s="180"/>
    </row>
    <row r="40" spans="1:8" ht="63" customHeight="1" x14ac:dyDescent="0.25">
      <c r="A40" s="76" t="str">
        <f t="shared" si="0"/>
        <v/>
      </c>
      <c r="B40" s="77" t="str">
        <f t="shared" si="1"/>
        <v/>
      </c>
      <c r="C40" s="78" t="str">
        <f t="shared" si="2"/>
        <v/>
      </c>
      <c r="D40" s="78" t="str">
        <f t="shared" si="3"/>
        <v/>
      </c>
      <c r="E40" s="78" t="str">
        <f t="shared" si="4"/>
        <v/>
      </c>
      <c r="F40" s="181"/>
      <c r="G40" s="181"/>
      <c r="H40" s="180"/>
    </row>
    <row r="41" spans="1:8" ht="63" customHeight="1" x14ac:dyDescent="0.25">
      <c r="A41" s="76" t="str">
        <f t="shared" si="0"/>
        <v/>
      </c>
      <c r="B41" s="77" t="str">
        <f t="shared" si="1"/>
        <v/>
      </c>
      <c r="C41" s="78" t="str">
        <f t="shared" si="2"/>
        <v/>
      </c>
      <c r="D41" s="78" t="str">
        <f t="shared" si="3"/>
        <v/>
      </c>
      <c r="E41" s="78" t="str">
        <f t="shared" si="4"/>
        <v/>
      </c>
      <c r="F41" s="181"/>
      <c r="G41" s="181"/>
      <c r="H41" s="180"/>
    </row>
    <row r="42" spans="1:8" ht="63" customHeight="1" x14ac:dyDescent="0.25">
      <c r="A42" s="76" t="str">
        <f t="shared" si="0"/>
        <v/>
      </c>
      <c r="B42" s="77" t="str">
        <f t="shared" si="1"/>
        <v/>
      </c>
      <c r="C42" s="78" t="str">
        <f t="shared" si="2"/>
        <v/>
      </c>
      <c r="D42" s="78" t="str">
        <f t="shared" si="3"/>
        <v/>
      </c>
      <c r="E42" s="78" t="str">
        <f t="shared" si="4"/>
        <v/>
      </c>
      <c r="F42" s="181"/>
      <c r="G42" s="181"/>
      <c r="H42" s="180"/>
    </row>
    <row r="43" spans="1:8" ht="63" customHeight="1" x14ac:dyDescent="0.25">
      <c r="A43" s="76" t="str">
        <f t="shared" si="0"/>
        <v/>
      </c>
      <c r="B43" s="77" t="str">
        <f t="shared" si="1"/>
        <v/>
      </c>
      <c r="C43" s="78" t="str">
        <f t="shared" si="2"/>
        <v/>
      </c>
      <c r="D43" s="78" t="str">
        <f t="shared" si="3"/>
        <v/>
      </c>
      <c r="E43" s="78" t="str">
        <f t="shared" si="4"/>
        <v/>
      </c>
      <c r="F43" s="181"/>
      <c r="G43" s="181"/>
      <c r="H43" s="180"/>
    </row>
    <row r="44" spans="1:8" ht="63" customHeight="1" x14ac:dyDescent="0.25">
      <c r="A44" s="76" t="str">
        <f t="shared" si="0"/>
        <v/>
      </c>
      <c r="B44" s="77" t="str">
        <f t="shared" si="1"/>
        <v/>
      </c>
      <c r="C44" s="78" t="str">
        <f t="shared" si="2"/>
        <v/>
      </c>
      <c r="D44" s="78" t="str">
        <f t="shared" si="3"/>
        <v/>
      </c>
      <c r="E44" s="78" t="str">
        <f t="shared" si="4"/>
        <v/>
      </c>
      <c r="F44" s="181"/>
      <c r="G44" s="181"/>
      <c r="H44" s="180"/>
    </row>
    <row r="45" spans="1:8" ht="63" customHeight="1" x14ac:dyDescent="0.25">
      <c r="A45" s="76" t="str">
        <f t="shared" si="0"/>
        <v/>
      </c>
      <c r="B45" s="77" t="str">
        <f t="shared" si="1"/>
        <v/>
      </c>
      <c r="C45" s="78" t="str">
        <f t="shared" si="2"/>
        <v/>
      </c>
      <c r="D45" s="78" t="str">
        <f t="shared" si="3"/>
        <v/>
      </c>
      <c r="E45" s="78" t="str">
        <f t="shared" si="4"/>
        <v/>
      </c>
      <c r="F45" s="181"/>
      <c r="G45" s="181"/>
      <c r="H45" s="180"/>
    </row>
    <row r="46" spans="1:8" ht="63" customHeight="1" x14ac:dyDescent="0.25">
      <c r="A46" s="76" t="str">
        <f t="shared" si="0"/>
        <v/>
      </c>
      <c r="B46" s="77" t="str">
        <f t="shared" si="1"/>
        <v/>
      </c>
      <c r="C46" s="78" t="str">
        <f t="shared" si="2"/>
        <v/>
      </c>
      <c r="D46" s="78" t="str">
        <f t="shared" si="3"/>
        <v/>
      </c>
      <c r="E46" s="78" t="str">
        <f t="shared" si="4"/>
        <v/>
      </c>
      <c r="F46" s="181"/>
      <c r="G46" s="181"/>
      <c r="H46" s="180"/>
    </row>
    <row r="47" spans="1:8" ht="63" customHeight="1" x14ac:dyDescent="0.25">
      <c r="A47" s="76" t="str">
        <f t="shared" si="0"/>
        <v/>
      </c>
      <c r="B47" s="77" t="str">
        <f t="shared" si="1"/>
        <v/>
      </c>
      <c r="C47" s="78" t="str">
        <f t="shared" si="2"/>
        <v/>
      </c>
      <c r="D47" s="78" t="str">
        <f t="shared" si="3"/>
        <v/>
      </c>
      <c r="E47" s="78" t="str">
        <f t="shared" si="4"/>
        <v/>
      </c>
      <c r="F47" s="181"/>
      <c r="G47" s="181"/>
      <c r="H47" s="180"/>
    </row>
    <row r="48" spans="1:8" ht="63" customHeight="1" x14ac:dyDescent="0.25">
      <c r="A48" s="76" t="str">
        <f t="shared" si="0"/>
        <v/>
      </c>
      <c r="B48" s="77" t="str">
        <f t="shared" si="1"/>
        <v/>
      </c>
      <c r="C48" s="78" t="str">
        <f t="shared" si="2"/>
        <v/>
      </c>
      <c r="D48" s="78" t="str">
        <f t="shared" si="3"/>
        <v/>
      </c>
      <c r="E48" s="78" t="str">
        <f t="shared" si="4"/>
        <v/>
      </c>
      <c r="F48" s="181"/>
      <c r="G48" s="181"/>
      <c r="H48" s="180"/>
    </row>
    <row r="49" spans="1:8" ht="63" customHeight="1" x14ac:dyDescent="0.25">
      <c r="A49" s="76" t="str">
        <f t="shared" si="0"/>
        <v/>
      </c>
      <c r="B49" s="77" t="str">
        <f t="shared" si="1"/>
        <v/>
      </c>
      <c r="C49" s="78" t="str">
        <f t="shared" si="2"/>
        <v/>
      </c>
      <c r="D49" s="78" t="str">
        <f t="shared" si="3"/>
        <v/>
      </c>
      <c r="E49" s="78" t="str">
        <f t="shared" si="4"/>
        <v/>
      </c>
      <c r="F49" s="181"/>
      <c r="G49" s="181"/>
      <c r="H49" s="180"/>
    </row>
    <row r="50" spans="1:8" ht="63" customHeight="1" x14ac:dyDescent="0.25">
      <c r="A50" s="76" t="str">
        <f t="shared" si="0"/>
        <v/>
      </c>
      <c r="B50" s="77" t="str">
        <f t="shared" si="1"/>
        <v/>
      </c>
      <c r="C50" s="78" t="str">
        <f t="shared" si="2"/>
        <v/>
      </c>
      <c r="D50" s="78" t="str">
        <f t="shared" si="3"/>
        <v/>
      </c>
      <c r="E50" s="78" t="str">
        <f t="shared" si="4"/>
        <v/>
      </c>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21" priority="3" operator="equal">
      <formula>0</formula>
    </cfRule>
  </conditionalFormatting>
  <conditionalFormatting sqref="E3">
    <cfRule type="expression" dxfId="20" priority="2">
      <formula>$A$3="?"</formula>
    </cfRule>
  </conditionalFormatting>
  <pageMargins left="0.7" right="0.7" top="0.75" bottom="0.75" header="0.3" footer="0.3"/>
  <pageSetup paperSize="9" orientation="portrait" horizontalDpi="4294967293" verticalDpi="4294967293"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99FF99"/>
  </sheetPr>
  <dimension ref="A1:H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0.28515625" customWidth="1"/>
    <col min="4" max="4" width="8.42578125" customWidth="1"/>
    <col min="5" max="5" width="11.28515625" customWidth="1"/>
    <col min="6" max="6" width="24.140625" customWidth="1"/>
    <col min="7" max="7" width="87.7109375" customWidth="1"/>
    <col min="8" max="8" width="72" customWidth="1"/>
  </cols>
  <sheetData>
    <row r="1" spans="1:8" ht="15.75" x14ac:dyDescent="0.25">
      <c r="A1" s="102" t="str">
        <f>FisaAutoevaluare!A1</f>
        <v>Universitatea SPIRU HARET - 
Anul universitar 2021-2022</v>
      </c>
      <c r="B1" s="102"/>
      <c r="C1" s="102"/>
      <c r="D1" s="102"/>
      <c r="E1" s="102"/>
      <c r="F1" s="669" t="str">
        <f>HYPERLINK("#FisaAutoevaluare!D234","Inapoi in Fisa C")</f>
        <v>Inapoi in Fisa C</v>
      </c>
      <c r="G1" s="683" t="str">
        <f>FisaAutoevaluare!B232</f>
        <v xml:space="preserve">Participare, din partea Universităţii Spiru Haret, în echipe de scriere, management și implementare proiecte/ contracte/ alte activităţi de  cercetare sau asimilate. </v>
      </c>
      <c r="H1" s="683"/>
    </row>
    <row r="2" spans="1:8" ht="15.75" customHeight="1" x14ac:dyDescent="0.25">
      <c r="A2" s="102">
        <f>FisaAutoevaluare!D2</f>
        <v>0</v>
      </c>
      <c r="B2" s="102"/>
      <c r="C2" s="102"/>
      <c r="D2" s="102"/>
      <c r="E2" s="102"/>
      <c r="F2" s="670"/>
      <c r="G2" s="681" t="str">
        <f>FisaAutoevaluare!D234</f>
        <v>Membru în echipa de scriere a unui proiect național, finanţat cu peste 100.000 lei, Universitatea Spiru Haret fiind solicitant sau partener. Pentru proiecte nefinanţate se acordă jumătate din punctaj.</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75" t="s">
        <v>2317</v>
      </c>
      <c r="E4" s="75" t="s">
        <v>2212</v>
      </c>
      <c r="F4" s="198" t="s">
        <v>2346</v>
      </c>
      <c r="G4" s="198" t="s">
        <v>2345</v>
      </c>
      <c r="H4" s="198" t="s">
        <v>1994</v>
      </c>
    </row>
    <row r="5" spans="1:8" ht="63" customHeight="1" x14ac:dyDescent="0.25">
      <c r="A5" s="76" t="str">
        <f>IF(B5="","",ROW()-4)</f>
        <v/>
      </c>
      <c r="B5" s="77" t="str">
        <f>IF(OR(F5&lt;&gt;"",G5&lt;&gt;"",H5&lt;&gt;""),"C40","")</f>
        <v/>
      </c>
      <c r="C5" s="78" t="str">
        <f>IF(OR(F5&lt;&gt;"",G5&lt;&gt;"",H5&lt;&gt;""),PROPER(A$3),"")</f>
        <v/>
      </c>
      <c r="D5" s="78" t="str">
        <f>IF(OR(F5&lt;&gt;"",G5&lt;&gt;"",H5&lt;&gt;""),"membru","")</f>
        <v/>
      </c>
      <c r="E5" s="78" t="str">
        <f>IF(OR(F5&lt;&gt;"",G5&lt;&gt;"",H5&lt;&gt;""),"naţional","")</f>
        <v/>
      </c>
      <c r="F5" s="178"/>
      <c r="G5" s="180"/>
      <c r="H5" s="180"/>
    </row>
    <row r="6" spans="1:8" ht="63" customHeight="1" x14ac:dyDescent="0.25">
      <c r="A6" s="76" t="str">
        <f t="shared" ref="A6:A50" si="0">IF(B6="","",ROW()-4)</f>
        <v/>
      </c>
      <c r="B6" s="77" t="str">
        <f t="shared" ref="B6:B50" si="1">IF(OR(F6&lt;&gt;"",G6&lt;&gt;"",H6&lt;&gt;""),"C40","")</f>
        <v/>
      </c>
      <c r="C6" s="78" t="str">
        <f t="shared" ref="C6:C50" si="2">IF(OR(F6&lt;&gt;"",G6&lt;&gt;"",H6&lt;&gt;""),PROPER(A$3),"")</f>
        <v/>
      </c>
      <c r="D6" s="78" t="str">
        <f t="shared" ref="D6:D50" si="3">IF(OR(F6&lt;&gt;"",G6&lt;&gt;"",H6&lt;&gt;""),"membru","")</f>
        <v/>
      </c>
      <c r="E6" s="78" t="str">
        <f t="shared" ref="E6:E50" si="4">IF(OR(F6&lt;&gt;"",G6&lt;&gt;"",H6&lt;&gt;""),"naţional","")</f>
        <v/>
      </c>
      <c r="F6" s="180"/>
      <c r="G6" s="180"/>
      <c r="H6" s="180"/>
    </row>
    <row r="7" spans="1:8" ht="63" customHeight="1" x14ac:dyDescent="0.25">
      <c r="A7" s="76" t="str">
        <f t="shared" si="0"/>
        <v/>
      </c>
      <c r="B7" s="77" t="str">
        <f t="shared" si="1"/>
        <v/>
      </c>
      <c r="C7" s="78" t="str">
        <f t="shared" si="2"/>
        <v/>
      </c>
      <c r="D7" s="78" t="str">
        <f t="shared" si="3"/>
        <v/>
      </c>
      <c r="E7" s="78" t="str">
        <f t="shared" si="4"/>
        <v/>
      </c>
      <c r="F7" s="180"/>
      <c r="G7" s="180"/>
      <c r="H7" s="180"/>
    </row>
    <row r="8" spans="1:8" ht="63" customHeight="1" x14ac:dyDescent="0.25">
      <c r="A8" s="76" t="str">
        <f t="shared" si="0"/>
        <v/>
      </c>
      <c r="B8" s="77" t="str">
        <f t="shared" si="1"/>
        <v/>
      </c>
      <c r="C8" s="78" t="str">
        <f t="shared" si="2"/>
        <v/>
      </c>
      <c r="D8" s="78" t="str">
        <f t="shared" si="3"/>
        <v/>
      </c>
      <c r="E8" s="78" t="str">
        <f t="shared" si="4"/>
        <v/>
      </c>
      <c r="F8" s="180"/>
      <c r="G8" s="180"/>
      <c r="H8" s="180"/>
    </row>
    <row r="9" spans="1:8" ht="63" customHeight="1" x14ac:dyDescent="0.25">
      <c r="A9" s="76" t="str">
        <f t="shared" si="0"/>
        <v/>
      </c>
      <c r="B9" s="77" t="str">
        <f t="shared" si="1"/>
        <v/>
      </c>
      <c r="C9" s="78" t="str">
        <f t="shared" si="2"/>
        <v/>
      </c>
      <c r="D9" s="78" t="str">
        <f t="shared" si="3"/>
        <v/>
      </c>
      <c r="E9" s="78" t="str">
        <f t="shared" si="4"/>
        <v/>
      </c>
      <c r="F9" s="180"/>
      <c r="G9" s="180"/>
      <c r="H9" s="180"/>
    </row>
    <row r="10" spans="1:8" ht="63" customHeight="1" x14ac:dyDescent="0.25">
      <c r="A10" s="76" t="str">
        <f t="shared" si="0"/>
        <v/>
      </c>
      <c r="B10" s="77" t="str">
        <f t="shared" si="1"/>
        <v/>
      </c>
      <c r="C10" s="78" t="str">
        <f t="shared" si="2"/>
        <v/>
      </c>
      <c r="D10" s="78" t="str">
        <f t="shared" si="3"/>
        <v/>
      </c>
      <c r="E10" s="78" t="str">
        <f t="shared" si="4"/>
        <v/>
      </c>
      <c r="F10" s="180"/>
      <c r="G10" s="180"/>
      <c r="H10" s="180"/>
    </row>
    <row r="11" spans="1:8" ht="63" customHeight="1" x14ac:dyDescent="0.25">
      <c r="A11" s="76" t="str">
        <f t="shared" si="0"/>
        <v/>
      </c>
      <c r="B11" s="77" t="str">
        <f t="shared" si="1"/>
        <v/>
      </c>
      <c r="C11" s="78" t="str">
        <f t="shared" si="2"/>
        <v/>
      </c>
      <c r="D11" s="78" t="str">
        <f t="shared" si="3"/>
        <v/>
      </c>
      <c r="E11" s="78" t="str">
        <f t="shared" si="4"/>
        <v/>
      </c>
      <c r="F11" s="180"/>
      <c r="G11" s="179"/>
      <c r="H11" s="180"/>
    </row>
    <row r="12" spans="1:8" ht="63" customHeight="1" x14ac:dyDescent="0.25">
      <c r="A12" s="76" t="str">
        <f t="shared" si="0"/>
        <v/>
      </c>
      <c r="B12" s="77" t="str">
        <f t="shared" si="1"/>
        <v/>
      </c>
      <c r="C12" s="78" t="str">
        <f t="shared" si="2"/>
        <v/>
      </c>
      <c r="D12" s="78" t="str">
        <f t="shared" si="3"/>
        <v/>
      </c>
      <c r="E12" s="78" t="str">
        <f t="shared" si="4"/>
        <v/>
      </c>
      <c r="F12" s="180"/>
      <c r="G12" s="180"/>
      <c r="H12" s="180"/>
    </row>
    <row r="13" spans="1:8" ht="63" customHeight="1" x14ac:dyDescent="0.25">
      <c r="A13" s="76" t="str">
        <f t="shared" si="0"/>
        <v/>
      </c>
      <c r="B13" s="77" t="str">
        <f t="shared" si="1"/>
        <v/>
      </c>
      <c r="C13" s="78" t="str">
        <f t="shared" si="2"/>
        <v/>
      </c>
      <c r="D13" s="78" t="str">
        <f t="shared" si="3"/>
        <v/>
      </c>
      <c r="E13" s="78" t="str">
        <f t="shared" si="4"/>
        <v/>
      </c>
      <c r="F13" s="180"/>
      <c r="G13" s="180"/>
      <c r="H13" s="180"/>
    </row>
    <row r="14" spans="1:8" ht="63" customHeight="1" x14ac:dyDescent="0.25">
      <c r="A14" s="76" t="str">
        <f t="shared" si="0"/>
        <v/>
      </c>
      <c r="B14" s="77" t="str">
        <f t="shared" si="1"/>
        <v/>
      </c>
      <c r="C14" s="78" t="str">
        <f t="shared" si="2"/>
        <v/>
      </c>
      <c r="D14" s="78" t="str">
        <f t="shared" si="3"/>
        <v/>
      </c>
      <c r="E14" s="78" t="str">
        <f t="shared" si="4"/>
        <v/>
      </c>
      <c r="F14" s="180"/>
      <c r="G14" s="180"/>
      <c r="H14" s="180"/>
    </row>
    <row r="15" spans="1:8" ht="63" customHeight="1" x14ac:dyDescent="0.25">
      <c r="A15" s="76" t="str">
        <f t="shared" si="0"/>
        <v/>
      </c>
      <c r="B15" s="77" t="str">
        <f t="shared" si="1"/>
        <v/>
      </c>
      <c r="C15" s="78" t="str">
        <f t="shared" si="2"/>
        <v/>
      </c>
      <c r="D15" s="78" t="str">
        <f t="shared" si="3"/>
        <v/>
      </c>
      <c r="E15" s="78" t="str">
        <f t="shared" si="4"/>
        <v/>
      </c>
      <c r="F15" s="180"/>
      <c r="G15" s="180"/>
      <c r="H15" s="180"/>
    </row>
    <row r="16" spans="1:8" ht="63" customHeight="1" x14ac:dyDescent="0.25">
      <c r="A16" s="76" t="str">
        <f t="shared" si="0"/>
        <v/>
      </c>
      <c r="B16" s="77" t="str">
        <f t="shared" si="1"/>
        <v/>
      </c>
      <c r="C16" s="78" t="str">
        <f t="shared" si="2"/>
        <v/>
      </c>
      <c r="D16" s="78" t="str">
        <f t="shared" si="3"/>
        <v/>
      </c>
      <c r="E16" s="78" t="str">
        <f t="shared" si="4"/>
        <v/>
      </c>
      <c r="F16" s="180"/>
      <c r="G16" s="180"/>
      <c r="H16" s="180"/>
    </row>
    <row r="17" spans="1:8" ht="63" customHeight="1" x14ac:dyDescent="0.25">
      <c r="A17" s="76" t="str">
        <f t="shared" si="0"/>
        <v/>
      </c>
      <c r="B17" s="77" t="str">
        <f t="shared" si="1"/>
        <v/>
      </c>
      <c r="C17" s="78" t="str">
        <f t="shared" si="2"/>
        <v/>
      </c>
      <c r="D17" s="78" t="str">
        <f t="shared" si="3"/>
        <v/>
      </c>
      <c r="E17" s="78" t="str">
        <f t="shared" si="4"/>
        <v/>
      </c>
      <c r="F17" s="180"/>
      <c r="G17" s="180"/>
      <c r="H17" s="180"/>
    </row>
    <row r="18" spans="1:8" ht="63" customHeight="1" x14ac:dyDescent="0.25">
      <c r="A18" s="76" t="str">
        <f t="shared" si="0"/>
        <v/>
      </c>
      <c r="B18" s="77" t="str">
        <f t="shared" si="1"/>
        <v/>
      </c>
      <c r="C18" s="78" t="str">
        <f t="shared" si="2"/>
        <v/>
      </c>
      <c r="D18" s="78" t="str">
        <f t="shared" si="3"/>
        <v/>
      </c>
      <c r="E18" s="78" t="str">
        <f t="shared" si="4"/>
        <v/>
      </c>
      <c r="F18" s="180"/>
      <c r="G18" s="180"/>
      <c r="H18" s="180"/>
    </row>
    <row r="19" spans="1:8" ht="63" customHeight="1" x14ac:dyDescent="0.25">
      <c r="A19" s="76" t="str">
        <f t="shared" si="0"/>
        <v/>
      </c>
      <c r="B19" s="77" t="str">
        <f t="shared" si="1"/>
        <v/>
      </c>
      <c r="C19" s="78" t="str">
        <f t="shared" si="2"/>
        <v/>
      </c>
      <c r="D19" s="78" t="str">
        <f t="shared" si="3"/>
        <v/>
      </c>
      <c r="E19" s="78" t="str">
        <f t="shared" si="4"/>
        <v/>
      </c>
      <c r="F19" s="180"/>
      <c r="G19" s="180"/>
      <c r="H19" s="180"/>
    </row>
    <row r="20" spans="1:8" ht="63" customHeight="1" x14ac:dyDescent="0.25">
      <c r="A20" s="76" t="str">
        <f t="shared" si="0"/>
        <v/>
      </c>
      <c r="B20" s="77" t="str">
        <f t="shared" si="1"/>
        <v/>
      </c>
      <c r="C20" s="78" t="str">
        <f t="shared" si="2"/>
        <v/>
      </c>
      <c r="D20" s="78" t="str">
        <f t="shared" si="3"/>
        <v/>
      </c>
      <c r="E20" s="78" t="str">
        <f t="shared" si="4"/>
        <v/>
      </c>
      <c r="F20" s="180"/>
      <c r="G20" s="180"/>
      <c r="H20" s="180"/>
    </row>
    <row r="21" spans="1:8" ht="63" customHeight="1" x14ac:dyDescent="0.25">
      <c r="A21" s="76" t="str">
        <f t="shared" si="0"/>
        <v/>
      </c>
      <c r="B21" s="77" t="str">
        <f t="shared" si="1"/>
        <v/>
      </c>
      <c r="C21" s="78" t="str">
        <f t="shared" si="2"/>
        <v/>
      </c>
      <c r="D21" s="78" t="str">
        <f t="shared" si="3"/>
        <v/>
      </c>
      <c r="E21" s="78" t="str">
        <f t="shared" si="4"/>
        <v/>
      </c>
      <c r="F21" s="181"/>
      <c r="G21" s="181"/>
      <c r="H21" s="180"/>
    </row>
    <row r="22" spans="1:8" ht="63" customHeight="1" x14ac:dyDescent="0.25">
      <c r="A22" s="76" t="str">
        <f t="shared" si="0"/>
        <v/>
      </c>
      <c r="B22" s="77" t="str">
        <f t="shared" si="1"/>
        <v/>
      </c>
      <c r="C22" s="78" t="str">
        <f t="shared" si="2"/>
        <v/>
      </c>
      <c r="D22" s="78" t="str">
        <f t="shared" si="3"/>
        <v/>
      </c>
      <c r="E22" s="78" t="str">
        <f t="shared" si="4"/>
        <v/>
      </c>
      <c r="F22" s="181"/>
      <c r="G22" s="181"/>
      <c r="H22" s="180"/>
    </row>
    <row r="23" spans="1:8" ht="63" customHeight="1" x14ac:dyDescent="0.25">
      <c r="A23" s="76" t="str">
        <f t="shared" si="0"/>
        <v/>
      </c>
      <c r="B23" s="77" t="str">
        <f t="shared" si="1"/>
        <v/>
      </c>
      <c r="C23" s="78" t="str">
        <f t="shared" si="2"/>
        <v/>
      </c>
      <c r="D23" s="78" t="str">
        <f t="shared" si="3"/>
        <v/>
      </c>
      <c r="E23" s="78" t="str">
        <f t="shared" si="4"/>
        <v/>
      </c>
      <c r="F23" s="181"/>
      <c r="G23" s="181"/>
      <c r="H23" s="180"/>
    </row>
    <row r="24" spans="1:8" ht="63" customHeight="1" x14ac:dyDescent="0.25">
      <c r="A24" s="76" t="str">
        <f t="shared" si="0"/>
        <v/>
      </c>
      <c r="B24" s="77" t="str">
        <f t="shared" si="1"/>
        <v/>
      </c>
      <c r="C24" s="78" t="str">
        <f t="shared" si="2"/>
        <v/>
      </c>
      <c r="D24" s="78" t="str">
        <f t="shared" si="3"/>
        <v/>
      </c>
      <c r="E24" s="78" t="str">
        <f t="shared" si="4"/>
        <v/>
      </c>
      <c r="F24" s="190"/>
      <c r="G24" s="181"/>
      <c r="H24" s="180"/>
    </row>
    <row r="25" spans="1:8" ht="63" customHeight="1" x14ac:dyDescent="0.25">
      <c r="A25" s="76" t="str">
        <f t="shared" si="0"/>
        <v/>
      </c>
      <c r="B25" s="77" t="str">
        <f t="shared" si="1"/>
        <v/>
      </c>
      <c r="C25" s="78" t="str">
        <f t="shared" si="2"/>
        <v/>
      </c>
      <c r="D25" s="78" t="str">
        <f t="shared" si="3"/>
        <v/>
      </c>
      <c r="E25" s="78" t="str">
        <f t="shared" si="4"/>
        <v/>
      </c>
      <c r="F25" s="181"/>
      <c r="G25" s="181"/>
      <c r="H25" s="180"/>
    </row>
    <row r="26" spans="1:8" ht="63" customHeight="1" x14ac:dyDescent="0.25">
      <c r="A26" s="76" t="str">
        <f t="shared" si="0"/>
        <v/>
      </c>
      <c r="B26" s="77" t="str">
        <f t="shared" si="1"/>
        <v/>
      </c>
      <c r="C26" s="78" t="str">
        <f t="shared" si="2"/>
        <v/>
      </c>
      <c r="D26" s="78" t="str">
        <f t="shared" si="3"/>
        <v/>
      </c>
      <c r="E26" s="78" t="str">
        <f t="shared" si="4"/>
        <v/>
      </c>
      <c r="F26" s="181"/>
      <c r="G26" s="181"/>
      <c r="H26" s="180"/>
    </row>
    <row r="27" spans="1:8" ht="63" customHeight="1" x14ac:dyDescent="0.25">
      <c r="A27" s="76" t="str">
        <f t="shared" si="0"/>
        <v/>
      </c>
      <c r="B27" s="77" t="str">
        <f t="shared" si="1"/>
        <v/>
      </c>
      <c r="C27" s="78" t="str">
        <f t="shared" si="2"/>
        <v/>
      </c>
      <c r="D27" s="78" t="str">
        <f t="shared" si="3"/>
        <v/>
      </c>
      <c r="E27" s="78" t="str">
        <f t="shared" si="4"/>
        <v/>
      </c>
      <c r="F27" s="181"/>
      <c r="G27" s="181"/>
      <c r="H27" s="180"/>
    </row>
    <row r="28" spans="1:8" ht="63" customHeight="1" x14ac:dyDescent="0.25">
      <c r="A28" s="76" t="str">
        <f t="shared" si="0"/>
        <v/>
      </c>
      <c r="B28" s="77" t="str">
        <f t="shared" si="1"/>
        <v/>
      </c>
      <c r="C28" s="78" t="str">
        <f t="shared" si="2"/>
        <v/>
      </c>
      <c r="D28" s="78" t="str">
        <f t="shared" si="3"/>
        <v/>
      </c>
      <c r="E28" s="78" t="str">
        <f t="shared" si="4"/>
        <v/>
      </c>
      <c r="F28" s="181"/>
      <c r="G28" s="181"/>
      <c r="H28" s="180"/>
    </row>
    <row r="29" spans="1:8" ht="63" customHeight="1" x14ac:dyDescent="0.25">
      <c r="A29" s="76" t="str">
        <f t="shared" si="0"/>
        <v/>
      </c>
      <c r="B29" s="77" t="str">
        <f t="shared" si="1"/>
        <v/>
      </c>
      <c r="C29" s="78" t="str">
        <f t="shared" si="2"/>
        <v/>
      </c>
      <c r="D29" s="78" t="str">
        <f t="shared" si="3"/>
        <v/>
      </c>
      <c r="E29" s="78" t="str">
        <f t="shared" si="4"/>
        <v/>
      </c>
      <c r="F29" s="181"/>
      <c r="G29" s="181"/>
      <c r="H29" s="180"/>
    </row>
    <row r="30" spans="1:8" ht="63" customHeight="1" x14ac:dyDescent="0.25">
      <c r="A30" s="76" t="str">
        <f t="shared" si="0"/>
        <v/>
      </c>
      <c r="B30" s="77" t="str">
        <f t="shared" si="1"/>
        <v/>
      </c>
      <c r="C30" s="78" t="str">
        <f t="shared" si="2"/>
        <v/>
      </c>
      <c r="D30" s="78" t="str">
        <f t="shared" si="3"/>
        <v/>
      </c>
      <c r="E30" s="78" t="str">
        <f t="shared" si="4"/>
        <v/>
      </c>
      <c r="F30" s="181"/>
      <c r="G30" s="181"/>
      <c r="H30" s="180"/>
    </row>
    <row r="31" spans="1:8" ht="63" customHeight="1" x14ac:dyDescent="0.25">
      <c r="A31" s="76" t="str">
        <f t="shared" si="0"/>
        <v/>
      </c>
      <c r="B31" s="77" t="str">
        <f t="shared" si="1"/>
        <v/>
      </c>
      <c r="C31" s="78" t="str">
        <f t="shared" si="2"/>
        <v/>
      </c>
      <c r="D31" s="78" t="str">
        <f t="shared" si="3"/>
        <v/>
      </c>
      <c r="E31" s="78" t="str">
        <f t="shared" si="4"/>
        <v/>
      </c>
      <c r="F31" s="181"/>
      <c r="G31" s="181"/>
      <c r="H31" s="180"/>
    </row>
    <row r="32" spans="1:8" ht="63" customHeight="1" x14ac:dyDescent="0.25">
      <c r="A32" s="76" t="str">
        <f t="shared" si="0"/>
        <v/>
      </c>
      <c r="B32" s="77" t="str">
        <f t="shared" si="1"/>
        <v/>
      </c>
      <c r="C32" s="78" t="str">
        <f t="shared" si="2"/>
        <v/>
      </c>
      <c r="D32" s="78" t="str">
        <f t="shared" si="3"/>
        <v/>
      </c>
      <c r="E32" s="78" t="str">
        <f t="shared" si="4"/>
        <v/>
      </c>
      <c r="F32" s="181"/>
      <c r="G32" s="181"/>
      <c r="H32" s="180"/>
    </row>
    <row r="33" spans="1:8" ht="63" customHeight="1" x14ac:dyDescent="0.25">
      <c r="A33" s="76" t="str">
        <f t="shared" si="0"/>
        <v/>
      </c>
      <c r="B33" s="77" t="str">
        <f t="shared" si="1"/>
        <v/>
      </c>
      <c r="C33" s="78" t="str">
        <f t="shared" si="2"/>
        <v/>
      </c>
      <c r="D33" s="78" t="str">
        <f t="shared" si="3"/>
        <v/>
      </c>
      <c r="E33" s="78" t="str">
        <f t="shared" si="4"/>
        <v/>
      </c>
      <c r="F33" s="181"/>
      <c r="G33" s="181"/>
      <c r="H33" s="180"/>
    </row>
    <row r="34" spans="1:8" ht="63" customHeight="1" x14ac:dyDescent="0.25">
      <c r="A34" s="76" t="str">
        <f t="shared" si="0"/>
        <v/>
      </c>
      <c r="B34" s="77" t="str">
        <f t="shared" si="1"/>
        <v/>
      </c>
      <c r="C34" s="78" t="str">
        <f t="shared" si="2"/>
        <v/>
      </c>
      <c r="D34" s="78" t="str">
        <f t="shared" si="3"/>
        <v/>
      </c>
      <c r="E34" s="78" t="str">
        <f t="shared" si="4"/>
        <v/>
      </c>
      <c r="F34" s="181"/>
      <c r="G34" s="181"/>
      <c r="H34" s="180"/>
    </row>
    <row r="35" spans="1:8" ht="63" customHeight="1" x14ac:dyDescent="0.25">
      <c r="A35" s="76" t="str">
        <f t="shared" si="0"/>
        <v/>
      </c>
      <c r="B35" s="77" t="str">
        <f t="shared" si="1"/>
        <v/>
      </c>
      <c r="C35" s="78" t="str">
        <f t="shared" si="2"/>
        <v/>
      </c>
      <c r="D35" s="78" t="str">
        <f t="shared" si="3"/>
        <v/>
      </c>
      <c r="E35" s="78" t="str">
        <f t="shared" si="4"/>
        <v/>
      </c>
      <c r="F35" s="181"/>
      <c r="G35" s="181"/>
      <c r="H35" s="180"/>
    </row>
    <row r="36" spans="1:8" ht="63" customHeight="1" x14ac:dyDescent="0.25">
      <c r="A36" s="76" t="str">
        <f t="shared" si="0"/>
        <v/>
      </c>
      <c r="B36" s="77" t="str">
        <f t="shared" si="1"/>
        <v/>
      </c>
      <c r="C36" s="78" t="str">
        <f t="shared" si="2"/>
        <v/>
      </c>
      <c r="D36" s="78" t="str">
        <f t="shared" si="3"/>
        <v/>
      </c>
      <c r="E36" s="78" t="str">
        <f t="shared" si="4"/>
        <v/>
      </c>
      <c r="F36" s="181"/>
      <c r="G36" s="181"/>
      <c r="H36" s="180"/>
    </row>
    <row r="37" spans="1:8" ht="63" customHeight="1" x14ac:dyDescent="0.25">
      <c r="A37" s="76" t="str">
        <f t="shared" si="0"/>
        <v/>
      </c>
      <c r="B37" s="77" t="str">
        <f t="shared" si="1"/>
        <v/>
      </c>
      <c r="C37" s="78" t="str">
        <f t="shared" si="2"/>
        <v/>
      </c>
      <c r="D37" s="78" t="str">
        <f t="shared" si="3"/>
        <v/>
      </c>
      <c r="E37" s="78" t="str">
        <f t="shared" si="4"/>
        <v/>
      </c>
      <c r="F37" s="181"/>
      <c r="G37" s="181"/>
      <c r="H37" s="180"/>
    </row>
    <row r="38" spans="1:8" ht="63" customHeight="1" x14ac:dyDescent="0.25">
      <c r="A38" s="76" t="str">
        <f t="shared" si="0"/>
        <v/>
      </c>
      <c r="B38" s="77" t="str">
        <f t="shared" si="1"/>
        <v/>
      </c>
      <c r="C38" s="78" t="str">
        <f t="shared" si="2"/>
        <v/>
      </c>
      <c r="D38" s="78" t="str">
        <f t="shared" si="3"/>
        <v/>
      </c>
      <c r="E38" s="78" t="str">
        <f t="shared" si="4"/>
        <v/>
      </c>
      <c r="F38" s="181"/>
      <c r="G38" s="181"/>
      <c r="H38" s="180"/>
    </row>
    <row r="39" spans="1:8" ht="63" customHeight="1" x14ac:dyDescent="0.25">
      <c r="A39" s="76" t="str">
        <f t="shared" si="0"/>
        <v/>
      </c>
      <c r="B39" s="77" t="str">
        <f t="shared" si="1"/>
        <v/>
      </c>
      <c r="C39" s="78" t="str">
        <f t="shared" si="2"/>
        <v/>
      </c>
      <c r="D39" s="78" t="str">
        <f t="shared" si="3"/>
        <v/>
      </c>
      <c r="E39" s="78" t="str">
        <f t="shared" si="4"/>
        <v/>
      </c>
      <c r="F39" s="181"/>
      <c r="G39" s="181"/>
      <c r="H39" s="180"/>
    </row>
    <row r="40" spans="1:8" ht="63" customHeight="1" x14ac:dyDescent="0.25">
      <c r="A40" s="76" t="str">
        <f t="shared" si="0"/>
        <v/>
      </c>
      <c r="B40" s="77" t="str">
        <f t="shared" si="1"/>
        <v/>
      </c>
      <c r="C40" s="78" t="str">
        <f t="shared" si="2"/>
        <v/>
      </c>
      <c r="D40" s="78" t="str">
        <f t="shared" si="3"/>
        <v/>
      </c>
      <c r="E40" s="78" t="str">
        <f t="shared" si="4"/>
        <v/>
      </c>
      <c r="F40" s="181"/>
      <c r="G40" s="181"/>
      <c r="H40" s="180"/>
    </row>
    <row r="41" spans="1:8" ht="63" customHeight="1" x14ac:dyDescent="0.25">
      <c r="A41" s="76" t="str">
        <f t="shared" si="0"/>
        <v/>
      </c>
      <c r="B41" s="77" t="str">
        <f t="shared" si="1"/>
        <v/>
      </c>
      <c r="C41" s="78" t="str">
        <f t="shared" si="2"/>
        <v/>
      </c>
      <c r="D41" s="78" t="str">
        <f t="shared" si="3"/>
        <v/>
      </c>
      <c r="E41" s="78" t="str">
        <f t="shared" si="4"/>
        <v/>
      </c>
      <c r="F41" s="181"/>
      <c r="G41" s="181"/>
      <c r="H41" s="180"/>
    </row>
    <row r="42" spans="1:8" ht="63" customHeight="1" x14ac:dyDescent="0.25">
      <c r="A42" s="76" t="str">
        <f t="shared" si="0"/>
        <v/>
      </c>
      <c r="B42" s="77" t="str">
        <f t="shared" si="1"/>
        <v/>
      </c>
      <c r="C42" s="78" t="str">
        <f t="shared" si="2"/>
        <v/>
      </c>
      <c r="D42" s="78" t="str">
        <f t="shared" si="3"/>
        <v/>
      </c>
      <c r="E42" s="78" t="str">
        <f t="shared" si="4"/>
        <v/>
      </c>
      <c r="F42" s="181"/>
      <c r="G42" s="181"/>
      <c r="H42" s="180"/>
    </row>
    <row r="43" spans="1:8" ht="63" customHeight="1" x14ac:dyDescent="0.25">
      <c r="A43" s="76" t="str">
        <f t="shared" si="0"/>
        <v/>
      </c>
      <c r="B43" s="77" t="str">
        <f t="shared" si="1"/>
        <v/>
      </c>
      <c r="C43" s="78" t="str">
        <f t="shared" si="2"/>
        <v/>
      </c>
      <c r="D43" s="78" t="str">
        <f t="shared" si="3"/>
        <v/>
      </c>
      <c r="E43" s="78" t="str">
        <f t="shared" si="4"/>
        <v/>
      </c>
      <c r="F43" s="181"/>
      <c r="G43" s="181"/>
      <c r="H43" s="180"/>
    </row>
    <row r="44" spans="1:8" ht="63" customHeight="1" x14ac:dyDescent="0.25">
      <c r="A44" s="76" t="str">
        <f t="shared" si="0"/>
        <v/>
      </c>
      <c r="B44" s="77" t="str">
        <f t="shared" si="1"/>
        <v/>
      </c>
      <c r="C44" s="78" t="str">
        <f t="shared" si="2"/>
        <v/>
      </c>
      <c r="D44" s="78" t="str">
        <f t="shared" si="3"/>
        <v/>
      </c>
      <c r="E44" s="78" t="str">
        <f t="shared" si="4"/>
        <v/>
      </c>
      <c r="F44" s="181"/>
      <c r="G44" s="181"/>
      <c r="H44" s="180"/>
    </row>
    <row r="45" spans="1:8" ht="63" customHeight="1" x14ac:dyDescent="0.25">
      <c r="A45" s="76" t="str">
        <f t="shared" si="0"/>
        <v/>
      </c>
      <c r="B45" s="77" t="str">
        <f t="shared" si="1"/>
        <v/>
      </c>
      <c r="C45" s="78" t="str">
        <f t="shared" si="2"/>
        <v/>
      </c>
      <c r="D45" s="78" t="str">
        <f t="shared" si="3"/>
        <v/>
      </c>
      <c r="E45" s="78" t="str">
        <f t="shared" si="4"/>
        <v/>
      </c>
      <c r="F45" s="181"/>
      <c r="G45" s="181"/>
      <c r="H45" s="180"/>
    </row>
    <row r="46" spans="1:8" ht="63" customHeight="1" x14ac:dyDescent="0.25">
      <c r="A46" s="76" t="str">
        <f t="shared" si="0"/>
        <v/>
      </c>
      <c r="B46" s="77" t="str">
        <f t="shared" si="1"/>
        <v/>
      </c>
      <c r="C46" s="78" t="str">
        <f t="shared" si="2"/>
        <v/>
      </c>
      <c r="D46" s="78" t="str">
        <f t="shared" si="3"/>
        <v/>
      </c>
      <c r="E46" s="78" t="str">
        <f t="shared" si="4"/>
        <v/>
      </c>
      <c r="F46" s="181"/>
      <c r="G46" s="181"/>
      <c r="H46" s="180"/>
    </row>
    <row r="47" spans="1:8" ht="63" customHeight="1" x14ac:dyDescent="0.25">
      <c r="A47" s="76" t="str">
        <f t="shared" si="0"/>
        <v/>
      </c>
      <c r="B47" s="77" t="str">
        <f t="shared" si="1"/>
        <v/>
      </c>
      <c r="C47" s="78" t="str">
        <f t="shared" si="2"/>
        <v/>
      </c>
      <c r="D47" s="78" t="str">
        <f t="shared" si="3"/>
        <v/>
      </c>
      <c r="E47" s="78" t="str">
        <f t="shared" si="4"/>
        <v/>
      </c>
      <c r="F47" s="181"/>
      <c r="G47" s="181"/>
      <c r="H47" s="180"/>
    </row>
    <row r="48" spans="1:8" ht="63" customHeight="1" x14ac:dyDescent="0.25">
      <c r="A48" s="76" t="str">
        <f t="shared" si="0"/>
        <v/>
      </c>
      <c r="B48" s="77" t="str">
        <f t="shared" si="1"/>
        <v/>
      </c>
      <c r="C48" s="78" t="str">
        <f t="shared" si="2"/>
        <v/>
      </c>
      <c r="D48" s="78" t="str">
        <f t="shared" si="3"/>
        <v/>
      </c>
      <c r="E48" s="78" t="str">
        <f t="shared" si="4"/>
        <v/>
      </c>
      <c r="F48" s="181"/>
      <c r="G48" s="181"/>
      <c r="H48" s="180"/>
    </row>
    <row r="49" spans="1:8" ht="63" customHeight="1" x14ac:dyDescent="0.25">
      <c r="A49" s="76" t="str">
        <f t="shared" si="0"/>
        <v/>
      </c>
      <c r="B49" s="77" t="str">
        <f t="shared" si="1"/>
        <v/>
      </c>
      <c r="C49" s="78" t="str">
        <f t="shared" si="2"/>
        <v/>
      </c>
      <c r="D49" s="78" t="str">
        <f t="shared" si="3"/>
        <v/>
      </c>
      <c r="E49" s="78" t="str">
        <f t="shared" si="4"/>
        <v/>
      </c>
      <c r="F49" s="181"/>
      <c r="G49" s="181"/>
      <c r="H49" s="180"/>
    </row>
    <row r="50" spans="1:8" ht="63" customHeight="1" x14ac:dyDescent="0.25">
      <c r="A50" s="76" t="str">
        <f t="shared" si="0"/>
        <v/>
      </c>
      <c r="B50" s="77" t="str">
        <f t="shared" si="1"/>
        <v/>
      </c>
      <c r="C50" s="78" t="str">
        <f t="shared" si="2"/>
        <v/>
      </c>
      <c r="D50" s="78" t="str">
        <f t="shared" si="3"/>
        <v/>
      </c>
      <c r="E50" s="78" t="str">
        <f t="shared" si="4"/>
        <v/>
      </c>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19" priority="3" operator="equal">
      <formula>0</formula>
    </cfRule>
  </conditionalFormatting>
  <conditionalFormatting sqref="E3">
    <cfRule type="expression" dxfId="18" priority="2">
      <formula>$A$3="?"</formula>
    </cfRule>
  </conditionalFormatting>
  <pageMargins left="0.7" right="0.7" top="0.75" bottom="0.75" header="0.3" footer="0.3"/>
  <pageSetup paperSize="9" orientation="portrait" horizontalDpi="4294967293" verticalDpi="4294967293"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99FF99"/>
  </sheetPr>
  <dimension ref="A1:H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0.28515625" customWidth="1"/>
    <col min="4" max="4" width="8.42578125" customWidth="1"/>
    <col min="5" max="5" width="11.28515625" customWidth="1"/>
    <col min="6" max="6" width="24.140625" customWidth="1"/>
    <col min="7" max="7" width="84.42578125" customWidth="1"/>
    <col min="8" max="8" width="75.42578125" customWidth="1"/>
  </cols>
  <sheetData>
    <row r="1" spans="1:8" ht="15.75" x14ac:dyDescent="0.25">
      <c r="A1" s="102" t="str">
        <f>FisaAutoevaluare!A1</f>
        <v>Universitatea SPIRU HARET - 
Anul universitar 2021-2022</v>
      </c>
      <c r="B1" s="102"/>
      <c r="C1" s="102"/>
      <c r="D1" s="102"/>
      <c r="E1" s="102"/>
      <c r="F1" s="669" t="str">
        <f>HYPERLINK("#FisaAutoevaluare!D235","Inapoi in Fisa C")</f>
        <v>Inapoi in Fisa C</v>
      </c>
      <c r="G1" s="683" t="str">
        <f>FisaAutoevaluare!B232</f>
        <v xml:space="preserve">Participare, din partea Universităţii Spiru Haret, în echipe de scriere, management și implementare proiecte/ contracte/ alte activităţi de  cercetare sau asimilate. </v>
      </c>
      <c r="H1" s="683"/>
    </row>
    <row r="2" spans="1:8" ht="15.75" customHeight="1" x14ac:dyDescent="0.25">
      <c r="A2" s="102">
        <f>FisaAutoevaluare!D2</f>
        <v>0</v>
      </c>
      <c r="B2" s="102"/>
      <c r="C2" s="102"/>
      <c r="D2" s="102"/>
      <c r="E2" s="102"/>
      <c r="F2" s="670"/>
      <c r="G2" s="681" t="str">
        <f>FisaAutoevaluare!D235</f>
        <v>Membru în echipa de scriere a unui proiect național, finanţat cu până la 100.000 lei, Universitatea Spiru Haret fiind solicitant sau partener. Pentru proiecte nefinanţate se acordă jumătate din punctaj.</v>
      </c>
      <c r="H2" s="681"/>
    </row>
    <row r="3" spans="1:8" x14ac:dyDescent="0.25">
      <c r="A3" s="676" t="str">
        <f>IF(FisaAutoevaluare!D3="","?",FisaAutoevaluare!D3)</f>
        <v>?</v>
      </c>
      <c r="B3" s="676"/>
      <c r="C3" s="676"/>
      <c r="D3" s="676"/>
      <c r="E3" s="103"/>
      <c r="F3" s="671"/>
      <c r="G3" s="682"/>
      <c r="H3" s="682"/>
    </row>
    <row r="4" spans="1:8" s="43" customFormat="1" ht="30" x14ac:dyDescent="0.25">
      <c r="A4" s="74" t="s">
        <v>1962</v>
      </c>
      <c r="B4" s="75" t="s">
        <v>1963</v>
      </c>
      <c r="C4" s="75" t="s">
        <v>2277</v>
      </c>
      <c r="D4" s="75" t="s">
        <v>2317</v>
      </c>
      <c r="E4" s="75" t="s">
        <v>2212</v>
      </c>
      <c r="F4" s="198" t="s">
        <v>2346</v>
      </c>
      <c r="G4" s="198" t="s">
        <v>2345</v>
      </c>
      <c r="H4" s="198" t="s">
        <v>1994</v>
      </c>
    </row>
    <row r="5" spans="1:8" ht="63" customHeight="1" x14ac:dyDescent="0.25">
      <c r="A5" s="76" t="str">
        <f>IF(B5="","",ROW()-4)</f>
        <v/>
      </c>
      <c r="B5" s="77" t="str">
        <f>IF(OR(F5&lt;&gt;"",G5&lt;&gt;"",H5&lt;&gt;""),"C41","")</f>
        <v/>
      </c>
      <c r="C5" s="78" t="str">
        <f>IF(OR(F5&lt;&gt;"",G5&lt;&gt;"",H5&lt;&gt;""),PROPER(A$3),"")</f>
        <v/>
      </c>
      <c r="D5" s="78" t="str">
        <f>IF(OR(F5&lt;&gt;"",G5&lt;&gt;"",H5&lt;&gt;""),"membru","")</f>
        <v/>
      </c>
      <c r="E5" s="78" t="str">
        <f>IF(OR(F5&lt;&gt;"",G5&lt;&gt;"",H5&lt;&gt;""),"naţional","")</f>
        <v/>
      </c>
      <c r="F5" s="178"/>
      <c r="G5" s="180"/>
      <c r="H5" s="180"/>
    </row>
    <row r="6" spans="1:8" ht="63" customHeight="1" x14ac:dyDescent="0.25">
      <c r="A6" s="76" t="str">
        <f t="shared" ref="A6:A50" si="0">IF(B6="","",ROW()-4)</f>
        <v/>
      </c>
      <c r="B6" s="77" t="str">
        <f t="shared" ref="B6:B50" si="1">IF(OR(F6&lt;&gt;"",G6&lt;&gt;"",H6&lt;&gt;""),"C41","")</f>
        <v/>
      </c>
      <c r="C6" s="78" t="str">
        <f t="shared" ref="C6:C50" si="2">IF(OR(F6&lt;&gt;"",G6&lt;&gt;"",H6&lt;&gt;""),PROPER(A$3),"")</f>
        <v/>
      </c>
      <c r="D6" s="78" t="str">
        <f t="shared" ref="D6:D50" si="3">IF(OR(F6&lt;&gt;"",G6&lt;&gt;"",H6&lt;&gt;""),"membru","")</f>
        <v/>
      </c>
      <c r="E6" s="78" t="str">
        <f t="shared" ref="E6:E50" si="4">IF(OR(F6&lt;&gt;"",G6&lt;&gt;"",H6&lt;&gt;""),"naţional","")</f>
        <v/>
      </c>
      <c r="F6" s="180"/>
      <c r="G6" s="180"/>
      <c r="H6" s="180"/>
    </row>
    <row r="7" spans="1:8" ht="63" customHeight="1" x14ac:dyDescent="0.25">
      <c r="A7" s="76" t="str">
        <f t="shared" si="0"/>
        <v/>
      </c>
      <c r="B7" s="77" t="str">
        <f t="shared" si="1"/>
        <v/>
      </c>
      <c r="C7" s="78" t="str">
        <f t="shared" si="2"/>
        <v/>
      </c>
      <c r="D7" s="78" t="str">
        <f t="shared" si="3"/>
        <v/>
      </c>
      <c r="E7" s="78" t="str">
        <f t="shared" si="4"/>
        <v/>
      </c>
      <c r="F7" s="180"/>
      <c r="G7" s="180"/>
      <c r="H7" s="180"/>
    </row>
    <row r="8" spans="1:8" ht="63" customHeight="1" x14ac:dyDescent="0.25">
      <c r="A8" s="76" t="str">
        <f t="shared" si="0"/>
        <v/>
      </c>
      <c r="B8" s="77" t="str">
        <f t="shared" si="1"/>
        <v/>
      </c>
      <c r="C8" s="78" t="str">
        <f t="shared" si="2"/>
        <v/>
      </c>
      <c r="D8" s="78" t="str">
        <f t="shared" si="3"/>
        <v/>
      </c>
      <c r="E8" s="78" t="str">
        <f t="shared" si="4"/>
        <v/>
      </c>
      <c r="F8" s="180"/>
      <c r="G8" s="180"/>
      <c r="H8" s="180"/>
    </row>
    <row r="9" spans="1:8" ht="63" customHeight="1" x14ac:dyDescent="0.25">
      <c r="A9" s="76" t="str">
        <f t="shared" si="0"/>
        <v/>
      </c>
      <c r="B9" s="77" t="str">
        <f t="shared" si="1"/>
        <v/>
      </c>
      <c r="C9" s="78" t="str">
        <f t="shared" si="2"/>
        <v/>
      </c>
      <c r="D9" s="78" t="str">
        <f t="shared" si="3"/>
        <v/>
      </c>
      <c r="E9" s="78" t="str">
        <f t="shared" si="4"/>
        <v/>
      </c>
      <c r="F9" s="180"/>
      <c r="G9" s="180"/>
      <c r="H9" s="180"/>
    </row>
    <row r="10" spans="1:8" ht="63" customHeight="1" x14ac:dyDescent="0.25">
      <c r="A10" s="76" t="str">
        <f t="shared" si="0"/>
        <v/>
      </c>
      <c r="B10" s="77" t="str">
        <f t="shared" si="1"/>
        <v/>
      </c>
      <c r="C10" s="78" t="str">
        <f t="shared" si="2"/>
        <v/>
      </c>
      <c r="D10" s="78" t="str">
        <f t="shared" si="3"/>
        <v/>
      </c>
      <c r="E10" s="78" t="str">
        <f t="shared" si="4"/>
        <v/>
      </c>
      <c r="F10" s="180"/>
      <c r="G10" s="180"/>
      <c r="H10" s="180"/>
    </row>
    <row r="11" spans="1:8" ht="63" customHeight="1" x14ac:dyDescent="0.25">
      <c r="A11" s="76" t="str">
        <f t="shared" si="0"/>
        <v/>
      </c>
      <c r="B11" s="77" t="str">
        <f t="shared" si="1"/>
        <v/>
      </c>
      <c r="C11" s="78" t="str">
        <f t="shared" si="2"/>
        <v/>
      </c>
      <c r="D11" s="78" t="str">
        <f t="shared" si="3"/>
        <v/>
      </c>
      <c r="E11" s="78" t="str">
        <f t="shared" si="4"/>
        <v/>
      </c>
      <c r="F11" s="180"/>
      <c r="G11" s="179"/>
      <c r="H11" s="180"/>
    </row>
    <row r="12" spans="1:8" ht="63" customHeight="1" x14ac:dyDescent="0.25">
      <c r="A12" s="76" t="str">
        <f t="shared" si="0"/>
        <v/>
      </c>
      <c r="B12" s="77" t="str">
        <f t="shared" si="1"/>
        <v/>
      </c>
      <c r="C12" s="78" t="str">
        <f t="shared" si="2"/>
        <v/>
      </c>
      <c r="D12" s="78" t="str">
        <f t="shared" si="3"/>
        <v/>
      </c>
      <c r="E12" s="78" t="str">
        <f t="shared" si="4"/>
        <v/>
      </c>
      <c r="F12" s="180"/>
      <c r="G12" s="180"/>
      <c r="H12" s="180"/>
    </row>
    <row r="13" spans="1:8" ht="63" customHeight="1" x14ac:dyDescent="0.25">
      <c r="A13" s="76" t="str">
        <f t="shared" si="0"/>
        <v/>
      </c>
      <c r="B13" s="77" t="str">
        <f t="shared" si="1"/>
        <v/>
      </c>
      <c r="C13" s="78" t="str">
        <f t="shared" si="2"/>
        <v/>
      </c>
      <c r="D13" s="78" t="str">
        <f t="shared" si="3"/>
        <v/>
      </c>
      <c r="E13" s="78" t="str">
        <f t="shared" si="4"/>
        <v/>
      </c>
      <c r="F13" s="180"/>
      <c r="G13" s="180"/>
      <c r="H13" s="180"/>
    </row>
    <row r="14" spans="1:8" ht="63" customHeight="1" x14ac:dyDescent="0.25">
      <c r="A14" s="76" t="str">
        <f t="shared" si="0"/>
        <v/>
      </c>
      <c r="B14" s="77" t="str">
        <f t="shared" si="1"/>
        <v/>
      </c>
      <c r="C14" s="78" t="str">
        <f t="shared" si="2"/>
        <v/>
      </c>
      <c r="D14" s="78" t="str">
        <f t="shared" si="3"/>
        <v/>
      </c>
      <c r="E14" s="78" t="str">
        <f t="shared" si="4"/>
        <v/>
      </c>
      <c r="F14" s="180"/>
      <c r="G14" s="180"/>
      <c r="H14" s="180"/>
    </row>
    <row r="15" spans="1:8" ht="63" customHeight="1" x14ac:dyDescent="0.25">
      <c r="A15" s="76" t="str">
        <f t="shared" si="0"/>
        <v/>
      </c>
      <c r="B15" s="77" t="str">
        <f t="shared" si="1"/>
        <v/>
      </c>
      <c r="C15" s="78" t="str">
        <f t="shared" si="2"/>
        <v/>
      </c>
      <c r="D15" s="78" t="str">
        <f t="shared" si="3"/>
        <v/>
      </c>
      <c r="E15" s="78" t="str">
        <f t="shared" si="4"/>
        <v/>
      </c>
      <c r="F15" s="180"/>
      <c r="G15" s="180"/>
      <c r="H15" s="180"/>
    </row>
    <row r="16" spans="1:8" ht="63" customHeight="1" x14ac:dyDescent="0.25">
      <c r="A16" s="76" t="str">
        <f t="shared" si="0"/>
        <v/>
      </c>
      <c r="B16" s="77" t="str">
        <f t="shared" si="1"/>
        <v/>
      </c>
      <c r="C16" s="78" t="str">
        <f t="shared" si="2"/>
        <v/>
      </c>
      <c r="D16" s="78" t="str">
        <f t="shared" si="3"/>
        <v/>
      </c>
      <c r="E16" s="78" t="str">
        <f t="shared" si="4"/>
        <v/>
      </c>
      <c r="F16" s="180"/>
      <c r="G16" s="180"/>
      <c r="H16" s="180"/>
    </row>
    <row r="17" spans="1:8" ht="63" customHeight="1" x14ac:dyDescent="0.25">
      <c r="A17" s="76" t="str">
        <f t="shared" si="0"/>
        <v/>
      </c>
      <c r="B17" s="77" t="str">
        <f t="shared" si="1"/>
        <v/>
      </c>
      <c r="C17" s="78" t="str">
        <f t="shared" si="2"/>
        <v/>
      </c>
      <c r="D17" s="78" t="str">
        <f t="shared" si="3"/>
        <v/>
      </c>
      <c r="E17" s="78" t="str">
        <f t="shared" si="4"/>
        <v/>
      </c>
      <c r="F17" s="180"/>
      <c r="G17" s="180"/>
      <c r="H17" s="180"/>
    </row>
    <row r="18" spans="1:8" ht="63" customHeight="1" x14ac:dyDescent="0.25">
      <c r="A18" s="76" t="str">
        <f t="shared" si="0"/>
        <v/>
      </c>
      <c r="B18" s="77" t="str">
        <f t="shared" si="1"/>
        <v/>
      </c>
      <c r="C18" s="78" t="str">
        <f t="shared" si="2"/>
        <v/>
      </c>
      <c r="D18" s="78" t="str">
        <f t="shared" si="3"/>
        <v/>
      </c>
      <c r="E18" s="78" t="str">
        <f t="shared" si="4"/>
        <v/>
      </c>
      <c r="F18" s="180"/>
      <c r="G18" s="180"/>
      <c r="H18" s="180"/>
    </row>
    <row r="19" spans="1:8" ht="63" customHeight="1" x14ac:dyDescent="0.25">
      <c r="A19" s="76" t="str">
        <f t="shared" si="0"/>
        <v/>
      </c>
      <c r="B19" s="77" t="str">
        <f t="shared" si="1"/>
        <v/>
      </c>
      <c r="C19" s="78" t="str">
        <f t="shared" si="2"/>
        <v/>
      </c>
      <c r="D19" s="78" t="str">
        <f t="shared" si="3"/>
        <v/>
      </c>
      <c r="E19" s="78" t="str">
        <f t="shared" si="4"/>
        <v/>
      </c>
      <c r="F19" s="180"/>
      <c r="G19" s="180"/>
      <c r="H19" s="180"/>
    </row>
    <row r="20" spans="1:8" ht="63" customHeight="1" x14ac:dyDescent="0.25">
      <c r="A20" s="76" t="str">
        <f t="shared" si="0"/>
        <v/>
      </c>
      <c r="B20" s="77" t="str">
        <f t="shared" si="1"/>
        <v/>
      </c>
      <c r="C20" s="78" t="str">
        <f t="shared" si="2"/>
        <v/>
      </c>
      <c r="D20" s="78" t="str">
        <f t="shared" si="3"/>
        <v/>
      </c>
      <c r="E20" s="78" t="str">
        <f t="shared" si="4"/>
        <v/>
      </c>
      <c r="F20" s="180"/>
      <c r="G20" s="180"/>
      <c r="H20" s="180"/>
    </row>
    <row r="21" spans="1:8" ht="63" customHeight="1" x14ac:dyDescent="0.25">
      <c r="A21" s="76" t="str">
        <f t="shared" si="0"/>
        <v/>
      </c>
      <c r="B21" s="77" t="str">
        <f t="shared" si="1"/>
        <v/>
      </c>
      <c r="C21" s="78" t="str">
        <f t="shared" si="2"/>
        <v/>
      </c>
      <c r="D21" s="78" t="str">
        <f t="shared" si="3"/>
        <v/>
      </c>
      <c r="E21" s="78" t="str">
        <f t="shared" si="4"/>
        <v/>
      </c>
      <c r="F21" s="181"/>
      <c r="G21" s="181"/>
      <c r="H21" s="180"/>
    </row>
    <row r="22" spans="1:8" ht="63" customHeight="1" x14ac:dyDescent="0.25">
      <c r="A22" s="76" t="str">
        <f t="shared" si="0"/>
        <v/>
      </c>
      <c r="B22" s="77" t="str">
        <f t="shared" si="1"/>
        <v/>
      </c>
      <c r="C22" s="78" t="str">
        <f t="shared" si="2"/>
        <v/>
      </c>
      <c r="D22" s="78" t="str">
        <f t="shared" si="3"/>
        <v/>
      </c>
      <c r="E22" s="78" t="str">
        <f t="shared" si="4"/>
        <v/>
      </c>
      <c r="F22" s="181"/>
      <c r="G22" s="181"/>
      <c r="H22" s="180"/>
    </row>
    <row r="23" spans="1:8" ht="63" customHeight="1" x14ac:dyDescent="0.25">
      <c r="A23" s="76" t="str">
        <f t="shared" si="0"/>
        <v/>
      </c>
      <c r="B23" s="77" t="str">
        <f t="shared" si="1"/>
        <v/>
      </c>
      <c r="C23" s="78" t="str">
        <f t="shared" si="2"/>
        <v/>
      </c>
      <c r="D23" s="78" t="str">
        <f t="shared" si="3"/>
        <v/>
      </c>
      <c r="E23" s="78" t="str">
        <f t="shared" si="4"/>
        <v/>
      </c>
      <c r="F23" s="181"/>
      <c r="G23" s="181"/>
      <c r="H23" s="180"/>
    </row>
    <row r="24" spans="1:8" ht="63" customHeight="1" x14ac:dyDescent="0.25">
      <c r="A24" s="76" t="str">
        <f t="shared" si="0"/>
        <v/>
      </c>
      <c r="B24" s="77" t="str">
        <f t="shared" si="1"/>
        <v/>
      </c>
      <c r="C24" s="78" t="str">
        <f t="shared" si="2"/>
        <v/>
      </c>
      <c r="D24" s="78" t="str">
        <f t="shared" si="3"/>
        <v/>
      </c>
      <c r="E24" s="78" t="str">
        <f t="shared" si="4"/>
        <v/>
      </c>
      <c r="F24" s="190"/>
      <c r="G24" s="181"/>
      <c r="H24" s="180"/>
    </row>
    <row r="25" spans="1:8" ht="63" customHeight="1" x14ac:dyDescent="0.25">
      <c r="A25" s="76" t="str">
        <f t="shared" si="0"/>
        <v/>
      </c>
      <c r="B25" s="77" t="str">
        <f t="shared" si="1"/>
        <v/>
      </c>
      <c r="C25" s="78" t="str">
        <f t="shared" si="2"/>
        <v/>
      </c>
      <c r="D25" s="78" t="str">
        <f t="shared" si="3"/>
        <v/>
      </c>
      <c r="E25" s="78" t="str">
        <f t="shared" si="4"/>
        <v/>
      </c>
      <c r="F25" s="181"/>
      <c r="G25" s="181"/>
      <c r="H25" s="180"/>
    </row>
    <row r="26" spans="1:8" ht="63" customHeight="1" x14ac:dyDescent="0.25">
      <c r="A26" s="76" t="str">
        <f t="shared" si="0"/>
        <v/>
      </c>
      <c r="B26" s="77" t="str">
        <f t="shared" si="1"/>
        <v/>
      </c>
      <c r="C26" s="78" t="str">
        <f t="shared" si="2"/>
        <v/>
      </c>
      <c r="D26" s="78" t="str">
        <f t="shared" si="3"/>
        <v/>
      </c>
      <c r="E26" s="78" t="str">
        <f t="shared" si="4"/>
        <v/>
      </c>
      <c r="F26" s="181"/>
      <c r="G26" s="181"/>
      <c r="H26" s="180"/>
    </row>
    <row r="27" spans="1:8" ht="63" customHeight="1" x14ac:dyDescent="0.25">
      <c r="A27" s="76" t="str">
        <f t="shared" si="0"/>
        <v/>
      </c>
      <c r="B27" s="77" t="str">
        <f t="shared" si="1"/>
        <v/>
      </c>
      <c r="C27" s="78" t="str">
        <f t="shared" si="2"/>
        <v/>
      </c>
      <c r="D27" s="78" t="str">
        <f t="shared" si="3"/>
        <v/>
      </c>
      <c r="E27" s="78" t="str">
        <f t="shared" si="4"/>
        <v/>
      </c>
      <c r="F27" s="181"/>
      <c r="G27" s="181"/>
      <c r="H27" s="180"/>
    </row>
    <row r="28" spans="1:8" ht="63" customHeight="1" x14ac:dyDescent="0.25">
      <c r="A28" s="76" t="str">
        <f t="shared" si="0"/>
        <v/>
      </c>
      <c r="B28" s="77" t="str">
        <f t="shared" si="1"/>
        <v/>
      </c>
      <c r="C28" s="78" t="str">
        <f t="shared" si="2"/>
        <v/>
      </c>
      <c r="D28" s="78" t="str">
        <f t="shared" si="3"/>
        <v/>
      </c>
      <c r="E28" s="78" t="str">
        <f t="shared" si="4"/>
        <v/>
      </c>
      <c r="F28" s="181"/>
      <c r="G28" s="181"/>
      <c r="H28" s="180"/>
    </row>
    <row r="29" spans="1:8" ht="63" customHeight="1" x14ac:dyDescent="0.25">
      <c r="A29" s="76" t="str">
        <f t="shared" si="0"/>
        <v/>
      </c>
      <c r="B29" s="77" t="str">
        <f t="shared" si="1"/>
        <v/>
      </c>
      <c r="C29" s="78" t="str">
        <f t="shared" si="2"/>
        <v/>
      </c>
      <c r="D29" s="78" t="str">
        <f t="shared" si="3"/>
        <v/>
      </c>
      <c r="E29" s="78" t="str">
        <f t="shared" si="4"/>
        <v/>
      </c>
      <c r="F29" s="181"/>
      <c r="G29" s="181"/>
      <c r="H29" s="180"/>
    </row>
    <row r="30" spans="1:8" ht="63" customHeight="1" x14ac:dyDescent="0.25">
      <c r="A30" s="76" t="str">
        <f t="shared" si="0"/>
        <v/>
      </c>
      <c r="B30" s="77" t="str">
        <f t="shared" si="1"/>
        <v/>
      </c>
      <c r="C30" s="78" t="str">
        <f t="shared" si="2"/>
        <v/>
      </c>
      <c r="D30" s="78" t="str">
        <f t="shared" si="3"/>
        <v/>
      </c>
      <c r="E30" s="78" t="str">
        <f t="shared" si="4"/>
        <v/>
      </c>
      <c r="F30" s="181"/>
      <c r="G30" s="181"/>
      <c r="H30" s="180"/>
    </row>
    <row r="31" spans="1:8" ht="63" customHeight="1" x14ac:dyDescent="0.25">
      <c r="A31" s="76" t="str">
        <f t="shared" si="0"/>
        <v/>
      </c>
      <c r="B31" s="77" t="str">
        <f t="shared" si="1"/>
        <v/>
      </c>
      <c r="C31" s="78" t="str">
        <f t="shared" si="2"/>
        <v/>
      </c>
      <c r="D31" s="78" t="str">
        <f t="shared" si="3"/>
        <v/>
      </c>
      <c r="E31" s="78" t="str">
        <f t="shared" si="4"/>
        <v/>
      </c>
      <c r="F31" s="181"/>
      <c r="G31" s="181"/>
      <c r="H31" s="180"/>
    </row>
    <row r="32" spans="1:8" ht="63" customHeight="1" x14ac:dyDescent="0.25">
      <c r="A32" s="76" t="str">
        <f t="shared" si="0"/>
        <v/>
      </c>
      <c r="B32" s="77" t="str">
        <f t="shared" si="1"/>
        <v/>
      </c>
      <c r="C32" s="78" t="str">
        <f t="shared" si="2"/>
        <v/>
      </c>
      <c r="D32" s="78" t="str">
        <f t="shared" si="3"/>
        <v/>
      </c>
      <c r="E32" s="78" t="str">
        <f t="shared" si="4"/>
        <v/>
      </c>
      <c r="F32" s="181"/>
      <c r="G32" s="181"/>
      <c r="H32" s="180"/>
    </row>
    <row r="33" spans="1:8" ht="63" customHeight="1" x14ac:dyDescent="0.25">
      <c r="A33" s="76" t="str">
        <f t="shared" si="0"/>
        <v/>
      </c>
      <c r="B33" s="77" t="str">
        <f t="shared" si="1"/>
        <v/>
      </c>
      <c r="C33" s="78" t="str">
        <f t="shared" si="2"/>
        <v/>
      </c>
      <c r="D33" s="78" t="str">
        <f t="shared" si="3"/>
        <v/>
      </c>
      <c r="E33" s="78" t="str">
        <f t="shared" si="4"/>
        <v/>
      </c>
      <c r="F33" s="181"/>
      <c r="G33" s="181"/>
      <c r="H33" s="180"/>
    </row>
    <row r="34" spans="1:8" ht="63" customHeight="1" x14ac:dyDescent="0.25">
      <c r="A34" s="76" t="str">
        <f t="shared" si="0"/>
        <v/>
      </c>
      <c r="B34" s="77" t="str">
        <f t="shared" si="1"/>
        <v/>
      </c>
      <c r="C34" s="78" t="str">
        <f t="shared" si="2"/>
        <v/>
      </c>
      <c r="D34" s="78" t="str">
        <f t="shared" si="3"/>
        <v/>
      </c>
      <c r="E34" s="78" t="str">
        <f t="shared" si="4"/>
        <v/>
      </c>
      <c r="F34" s="181"/>
      <c r="G34" s="181"/>
      <c r="H34" s="180"/>
    </row>
    <row r="35" spans="1:8" ht="63" customHeight="1" x14ac:dyDescent="0.25">
      <c r="A35" s="76" t="str">
        <f t="shared" si="0"/>
        <v/>
      </c>
      <c r="B35" s="77" t="str">
        <f t="shared" si="1"/>
        <v/>
      </c>
      <c r="C35" s="78" t="str">
        <f t="shared" si="2"/>
        <v/>
      </c>
      <c r="D35" s="78" t="str">
        <f t="shared" si="3"/>
        <v/>
      </c>
      <c r="E35" s="78" t="str">
        <f t="shared" si="4"/>
        <v/>
      </c>
      <c r="F35" s="181"/>
      <c r="G35" s="181"/>
      <c r="H35" s="180"/>
    </row>
    <row r="36" spans="1:8" ht="63" customHeight="1" x14ac:dyDescent="0.25">
      <c r="A36" s="76" t="str">
        <f t="shared" si="0"/>
        <v/>
      </c>
      <c r="B36" s="77" t="str">
        <f t="shared" si="1"/>
        <v/>
      </c>
      <c r="C36" s="78" t="str">
        <f t="shared" si="2"/>
        <v/>
      </c>
      <c r="D36" s="78" t="str">
        <f t="shared" si="3"/>
        <v/>
      </c>
      <c r="E36" s="78" t="str">
        <f t="shared" si="4"/>
        <v/>
      </c>
      <c r="F36" s="181"/>
      <c r="G36" s="181"/>
      <c r="H36" s="180"/>
    </row>
    <row r="37" spans="1:8" ht="63" customHeight="1" x14ac:dyDescent="0.25">
      <c r="A37" s="76" t="str">
        <f t="shared" si="0"/>
        <v/>
      </c>
      <c r="B37" s="77" t="str">
        <f t="shared" si="1"/>
        <v/>
      </c>
      <c r="C37" s="78" t="str">
        <f t="shared" si="2"/>
        <v/>
      </c>
      <c r="D37" s="78" t="str">
        <f t="shared" si="3"/>
        <v/>
      </c>
      <c r="E37" s="78" t="str">
        <f t="shared" si="4"/>
        <v/>
      </c>
      <c r="F37" s="181"/>
      <c r="G37" s="181"/>
      <c r="H37" s="180"/>
    </row>
    <row r="38" spans="1:8" ht="63" customHeight="1" x14ac:dyDescent="0.25">
      <c r="A38" s="76" t="str">
        <f t="shared" si="0"/>
        <v/>
      </c>
      <c r="B38" s="77" t="str">
        <f t="shared" si="1"/>
        <v/>
      </c>
      <c r="C38" s="78" t="str">
        <f t="shared" si="2"/>
        <v/>
      </c>
      <c r="D38" s="78" t="str">
        <f t="shared" si="3"/>
        <v/>
      </c>
      <c r="E38" s="78" t="str">
        <f t="shared" si="4"/>
        <v/>
      </c>
      <c r="F38" s="181"/>
      <c r="G38" s="181"/>
      <c r="H38" s="180"/>
    </row>
    <row r="39" spans="1:8" ht="63" customHeight="1" x14ac:dyDescent="0.25">
      <c r="A39" s="76" t="str">
        <f t="shared" si="0"/>
        <v/>
      </c>
      <c r="B39" s="77" t="str">
        <f t="shared" si="1"/>
        <v/>
      </c>
      <c r="C39" s="78" t="str">
        <f t="shared" si="2"/>
        <v/>
      </c>
      <c r="D39" s="78" t="str">
        <f t="shared" si="3"/>
        <v/>
      </c>
      <c r="E39" s="78" t="str">
        <f t="shared" si="4"/>
        <v/>
      </c>
      <c r="F39" s="181"/>
      <c r="G39" s="181"/>
      <c r="H39" s="180"/>
    </row>
    <row r="40" spans="1:8" ht="63" customHeight="1" x14ac:dyDescent="0.25">
      <c r="A40" s="76" t="str">
        <f t="shared" si="0"/>
        <v/>
      </c>
      <c r="B40" s="77" t="str">
        <f t="shared" si="1"/>
        <v/>
      </c>
      <c r="C40" s="78" t="str">
        <f t="shared" si="2"/>
        <v/>
      </c>
      <c r="D40" s="78" t="str">
        <f t="shared" si="3"/>
        <v/>
      </c>
      <c r="E40" s="78" t="str">
        <f t="shared" si="4"/>
        <v/>
      </c>
      <c r="F40" s="181"/>
      <c r="G40" s="181"/>
      <c r="H40" s="180"/>
    </row>
    <row r="41" spans="1:8" ht="63" customHeight="1" x14ac:dyDescent="0.25">
      <c r="A41" s="76" t="str">
        <f t="shared" si="0"/>
        <v/>
      </c>
      <c r="B41" s="77" t="str">
        <f t="shared" si="1"/>
        <v/>
      </c>
      <c r="C41" s="78" t="str">
        <f t="shared" si="2"/>
        <v/>
      </c>
      <c r="D41" s="78" t="str">
        <f t="shared" si="3"/>
        <v/>
      </c>
      <c r="E41" s="78" t="str">
        <f t="shared" si="4"/>
        <v/>
      </c>
      <c r="F41" s="181"/>
      <c r="G41" s="181"/>
      <c r="H41" s="180"/>
    </row>
    <row r="42" spans="1:8" ht="63" customHeight="1" x14ac:dyDescent="0.25">
      <c r="A42" s="76" t="str">
        <f t="shared" si="0"/>
        <v/>
      </c>
      <c r="B42" s="77" t="str">
        <f t="shared" si="1"/>
        <v/>
      </c>
      <c r="C42" s="78" t="str">
        <f t="shared" si="2"/>
        <v/>
      </c>
      <c r="D42" s="78" t="str">
        <f t="shared" si="3"/>
        <v/>
      </c>
      <c r="E42" s="78" t="str">
        <f t="shared" si="4"/>
        <v/>
      </c>
      <c r="F42" s="181"/>
      <c r="G42" s="181"/>
      <c r="H42" s="180"/>
    </row>
    <row r="43" spans="1:8" ht="63" customHeight="1" x14ac:dyDescent="0.25">
      <c r="A43" s="76" t="str">
        <f t="shared" si="0"/>
        <v/>
      </c>
      <c r="B43" s="77" t="str">
        <f t="shared" si="1"/>
        <v/>
      </c>
      <c r="C43" s="78" t="str">
        <f t="shared" si="2"/>
        <v/>
      </c>
      <c r="D43" s="78" t="str">
        <f t="shared" si="3"/>
        <v/>
      </c>
      <c r="E43" s="78" t="str">
        <f t="shared" si="4"/>
        <v/>
      </c>
      <c r="F43" s="181"/>
      <c r="G43" s="181"/>
      <c r="H43" s="180"/>
    </row>
    <row r="44" spans="1:8" ht="63" customHeight="1" x14ac:dyDescent="0.25">
      <c r="A44" s="76" t="str">
        <f t="shared" si="0"/>
        <v/>
      </c>
      <c r="B44" s="77" t="str">
        <f t="shared" si="1"/>
        <v/>
      </c>
      <c r="C44" s="78" t="str">
        <f t="shared" si="2"/>
        <v/>
      </c>
      <c r="D44" s="78" t="str">
        <f t="shared" si="3"/>
        <v/>
      </c>
      <c r="E44" s="78" t="str">
        <f t="shared" si="4"/>
        <v/>
      </c>
      <c r="F44" s="181"/>
      <c r="G44" s="181"/>
      <c r="H44" s="180"/>
    </row>
    <row r="45" spans="1:8" ht="63" customHeight="1" x14ac:dyDescent="0.25">
      <c r="A45" s="76" t="str">
        <f t="shared" si="0"/>
        <v/>
      </c>
      <c r="B45" s="77" t="str">
        <f t="shared" si="1"/>
        <v/>
      </c>
      <c r="C45" s="78" t="str">
        <f t="shared" si="2"/>
        <v/>
      </c>
      <c r="D45" s="78" t="str">
        <f t="shared" si="3"/>
        <v/>
      </c>
      <c r="E45" s="78" t="str">
        <f t="shared" si="4"/>
        <v/>
      </c>
      <c r="F45" s="181"/>
      <c r="G45" s="181"/>
      <c r="H45" s="180"/>
    </row>
    <row r="46" spans="1:8" ht="63" customHeight="1" x14ac:dyDescent="0.25">
      <c r="A46" s="76" t="str">
        <f t="shared" si="0"/>
        <v/>
      </c>
      <c r="B46" s="77" t="str">
        <f t="shared" si="1"/>
        <v/>
      </c>
      <c r="C46" s="78" t="str">
        <f t="shared" si="2"/>
        <v/>
      </c>
      <c r="D46" s="78" t="str">
        <f t="shared" si="3"/>
        <v/>
      </c>
      <c r="E46" s="78" t="str">
        <f t="shared" si="4"/>
        <v/>
      </c>
      <c r="F46" s="181"/>
      <c r="G46" s="181"/>
      <c r="H46" s="180"/>
    </row>
    <row r="47" spans="1:8" ht="63" customHeight="1" x14ac:dyDescent="0.25">
      <c r="A47" s="76" t="str">
        <f t="shared" si="0"/>
        <v/>
      </c>
      <c r="B47" s="77" t="str">
        <f t="shared" si="1"/>
        <v/>
      </c>
      <c r="C47" s="78" t="str">
        <f t="shared" si="2"/>
        <v/>
      </c>
      <c r="D47" s="78" t="str">
        <f t="shared" si="3"/>
        <v/>
      </c>
      <c r="E47" s="78" t="str">
        <f t="shared" si="4"/>
        <v/>
      </c>
      <c r="F47" s="181"/>
      <c r="G47" s="181"/>
      <c r="H47" s="180"/>
    </row>
    <row r="48" spans="1:8" ht="63" customHeight="1" x14ac:dyDescent="0.25">
      <c r="A48" s="76" t="str">
        <f t="shared" si="0"/>
        <v/>
      </c>
      <c r="B48" s="77" t="str">
        <f t="shared" si="1"/>
        <v/>
      </c>
      <c r="C48" s="78" t="str">
        <f t="shared" si="2"/>
        <v/>
      </c>
      <c r="D48" s="78" t="str">
        <f t="shared" si="3"/>
        <v/>
      </c>
      <c r="E48" s="78" t="str">
        <f t="shared" si="4"/>
        <v/>
      </c>
      <c r="F48" s="181"/>
      <c r="G48" s="181"/>
      <c r="H48" s="180"/>
    </row>
    <row r="49" spans="1:8" ht="63" customHeight="1" x14ac:dyDescent="0.25">
      <c r="A49" s="76" t="str">
        <f t="shared" si="0"/>
        <v/>
      </c>
      <c r="B49" s="77" t="str">
        <f t="shared" si="1"/>
        <v/>
      </c>
      <c r="C49" s="78" t="str">
        <f t="shared" si="2"/>
        <v/>
      </c>
      <c r="D49" s="78" t="str">
        <f t="shared" si="3"/>
        <v/>
      </c>
      <c r="E49" s="78" t="str">
        <f t="shared" si="4"/>
        <v/>
      </c>
      <c r="F49" s="181"/>
      <c r="G49" s="181"/>
      <c r="H49" s="180"/>
    </row>
    <row r="50" spans="1:8" ht="63" customHeight="1" x14ac:dyDescent="0.25">
      <c r="A50" s="76" t="str">
        <f t="shared" si="0"/>
        <v/>
      </c>
      <c r="B50" s="77" t="str">
        <f t="shared" si="1"/>
        <v/>
      </c>
      <c r="C50" s="78" t="str">
        <f t="shared" si="2"/>
        <v/>
      </c>
      <c r="D50" s="78" t="str">
        <f t="shared" si="3"/>
        <v/>
      </c>
      <c r="E50" s="78" t="str">
        <f t="shared" si="4"/>
        <v/>
      </c>
      <c r="F50" s="181"/>
      <c r="G50" s="181"/>
      <c r="H50" s="180"/>
    </row>
  </sheetData>
  <sheetProtection password="CC74" sheet="1" objects="1" scenarios="1" insertHyperlinks="0"/>
  <mergeCells count="4">
    <mergeCell ref="F1:F3"/>
    <mergeCell ref="G2:H3"/>
    <mergeCell ref="A3:D3"/>
    <mergeCell ref="G1:H1"/>
  </mergeCells>
  <conditionalFormatting sqref="F19:G19">
    <cfRule type="cellIs" dxfId="17" priority="3" operator="equal">
      <formula>0</formula>
    </cfRule>
  </conditionalFormatting>
  <conditionalFormatting sqref="E3">
    <cfRule type="expression" dxfId="16" priority="2">
      <formula>$A$3="?"</formula>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K50"/>
  <sheetViews>
    <sheetView zoomScale="80" zoomScaleNormal="80" workbookViewId="0">
      <pane ySplit="4" topLeftCell="A5" activePane="bottomLeft" state="frozen"/>
      <selection activeCell="G1" sqref="G1:G3"/>
      <selection pane="bottomLeft" activeCell="G1" sqref="G1:G3"/>
    </sheetView>
  </sheetViews>
  <sheetFormatPr defaultRowHeight="15" x14ac:dyDescent="0.25"/>
  <cols>
    <col min="1" max="1" width="4" customWidth="1"/>
    <col min="2" max="2" width="6.85546875" customWidth="1"/>
    <col min="3" max="3" width="18.85546875" customWidth="1"/>
    <col min="4" max="4" width="10.28515625" customWidth="1"/>
    <col min="5" max="5" width="14.7109375" customWidth="1"/>
    <col min="6" max="6" width="19.42578125" customWidth="1"/>
    <col min="7" max="7" width="24.140625" customWidth="1"/>
    <col min="8" max="8" width="44.7109375" customWidth="1"/>
    <col min="9" max="9" width="56.28515625" customWidth="1"/>
    <col min="10" max="10" width="18.7109375" customWidth="1"/>
    <col min="11" max="11" width="63.5703125" customWidth="1"/>
  </cols>
  <sheetData>
    <row r="1" spans="1:11" ht="15.75" customHeight="1" x14ac:dyDescent="0.25">
      <c r="A1" s="102" t="str">
        <f>FisaAutoevaluare!A1</f>
        <v>Universitatea SPIRU HARET - 
Anul universitar 2021-2022</v>
      </c>
      <c r="B1" s="102"/>
      <c r="C1" s="102"/>
      <c r="D1" s="102"/>
      <c r="E1" s="102"/>
      <c r="F1" s="102"/>
      <c r="G1" s="669" t="str">
        <f>HYPERLINK("#FisaAutoevaluare!D30","Inapoi in Fisa B")</f>
        <v>Inapoi in Fisa B</v>
      </c>
      <c r="H1" s="675" t="str">
        <f>FisaAutoevaluare!B26</f>
        <v>Elaborare/ actualizare materiale didactice în ultimele două semestre universitare încheiate</v>
      </c>
      <c r="I1" s="675"/>
      <c r="J1" s="102"/>
      <c r="K1" s="41"/>
    </row>
    <row r="2" spans="1:11" ht="15.75" customHeight="1" x14ac:dyDescent="0.25">
      <c r="A2" s="102">
        <f>FisaAutoevaluare!D2</f>
        <v>0</v>
      </c>
      <c r="B2" s="102"/>
      <c r="C2" s="102"/>
      <c r="D2" s="102"/>
      <c r="E2" s="102"/>
      <c r="F2" s="102"/>
      <c r="G2" s="670"/>
      <c r="H2" s="672" t="str">
        <f>FisaAutoevaluare!D30</f>
        <v>Elaborare/ actualizare baterii/ seturi de teste/ subiecte/ exerciţii noi pentru evaluare pe parcurs/ examen/ colocviu/ licenta/ disertaţie. (2 pct/ disciplină nouă; 1 pct./actualizare peste 50% pt disciplină existentă) - obligatoriu (conform stat de funcții)</v>
      </c>
      <c r="I2" s="672"/>
      <c r="J2" s="672"/>
      <c r="K2" s="672"/>
    </row>
    <row r="3" spans="1:11" x14ac:dyDescent="0.25">
      <c r="A3" s="676" t="str">
        <f>IF(FisaAutoevaluare!D3="","?",FisaAutoevaluare!D3)</f>
        <v>?</v>
      </c>
      <c r="B3" s="676"/>
      <c r="C3" s="676"/>
      <c r="D3" s="676"/>
      <c r="E3" s="676"/>
      <c r="F3" s="103"/>
      <c r="G3" s="671"/>
      <c r="H3" s="673"/>
      <c r="I3" s="673"/>
      <c r="J3" s="673"/>
      <c r="K3" s="673"/>
    </row>
    <row r="4" spans="1:11" s="43" customFormat="1" ht="30" x14ac:dyDescent="0.25">
      <c r="A4" s="74" t="s">
        <v>1962</v>
      </c>
      <c r="B4" s="75" t="s">
        <v>1963</v>
      </c>
      <c r="C4" s="75" t="s">
        <v>2277</v>
      </c>
      <c r="D4" s="211" t="s">
        <v>2391</v>
      </c>
      <c r="E4" s="211" t="s">
        <v>2392</v>
      </c>
      <c r="F4" s="214" t="s">
        <v>2580</v>
      </c>
      <c r="G4" s="212" t="s">
        <v>2310</v>
      </c>
      <c r="H4" s="212" t="s">
        <v>2390</v>
      </c>
      <c r="I4" s="212" t="s">
        <v>2581</v>
      </c>
      <c r="J4" s="211" t="s">
        <v>2395</v>
      </c>
      <c r="K4" s="212" t="s">
        <v>2397</v>
      </c>
    </row>
    <row r="5" spans="1:11" ht="63" customHeight="1" x14ac:dyDescent="0.25">
      <c r="A5" s="76" t="str">
        <f>IF(B5="","",ROW()-4)</f>
        <v/>
      </c>
      <c r="B5" s="77" t="str">
        <f>IF(AND(C5&lt;&gt;"",D5&lt;&gt;"",E5&lt;&gt;"",F5&lt;&gt;"",G5&lt;&gt;""),"B2","")</f>
        <v/>
      </c>
      <c r="C5" s="78" t="str">
        <f>IF(OR(H5&lt;&gt;"",I5&lt;&gt;"",K5&lt;&gt;""),PROPER(A$3),"")</f>
        <v/>
      </c>
      <c r="D5" s="176"/>
      <c r="E5" s="176"/>
      <c r="F5" s="177"/>
      <c r="G5" s="177"/>
      <c r="H5" s="178"/>
      <c r="I5" s="178"/>
      <c r="J5" s="177"/>
      <c r="K5" s="179"/>
    </row>
    <row r="6" spans="1:11" ht="63" customHeight="1" x14ac:dyDescent="0.25">
      <c r="A6" s="76" t="str">
        <f t="shared" ref="A6:A50" si="0">IF(B6="","",ROW()-4)</f>
        <v/>
      </c>
      <c r="B6" s="77" t="str">
        <f t="shared" ref="B6:B50" si="1">IF(AND(C6&lt;&gt;"",D6&lt;&gt;"",E6&lt;&gt;"",F6&lt;&gt;"",G6&lt;&gt;""),"B2","")</f>
        <v/>
      </c>
      <c r="C6" s="78" t="str">
        <f t="shared" ref="C6:C50" si="2">IF(OR(H6&lt;&gt;"",I6&lt;&gt;"",K6&lt;&gt;""),PROPER(A$3),"")</f>
        <v/>
      </c>
      <c r="D6" s="176"/>
      <c r="E6" s="176"/>
      <c r="F6" s="177"/>
      <c r="G6" s="177"/>
      <c r="H6" s="178"/>
      <c r="I6" s="178"/>
      <c r="J6" s="177"/>
      <c r="K6" s="178"/>
    </row>
    <row r="7" spans="1:11" ht="63" customHeight="1" x14ac:dyDescent="0.25">
      <c r="A7" s="76" t="str">
        <f t="shared" si="0"/>
        <v/>
      </c>
      <c r="B7" s="77" t="str">
        <f t="shared" si="1"/>
        <v/>
      </c>
      <c r="C7" s="78" t="str">
        <f t="shared" si="2"/>
        <v/>
      </c>
      <c r="D7" s="176"/>
      <c r="E7" s="176"/>
      <c r="F7" s="177"/>
      <c r="G7" s="177"/>
      <c r="H7" s="178"/>
      <c r="I7" s="178"/>
      <c r="J7" s="177"/>
      <c r="K7" s="178"/>
    </row>
    <row r="8" spans="1:11" ht="63" customHeight="1" x14ac:dyDescent="0.25">
      <c r="A8" s="76" t="str">
        <f t="shared" si="0"/>
        <v/>
      </c>
      <c r="B8" s="77" t="str">
        <f t="shared" si="1"/>
        <v/>
      </c>
      <c r="C8" s="78" t="str">
        <f t="shared" si="2"/>
        <v/>
      </c>
      <c r="D8" s="176"/>
      <c r="E8" s="176"/>
      <c r="F8" s="177"/>
      <c r="G8" s="177"/>
      <c r="H8" s="178"/>
      <c r="I8" s="178"/>
      <c r="J8" s="177"/>
      <c r="K8" s="178"/>
    </row>
    <row r="9" spans="1:11" ht="63" customHeight="1" x14ac:dyDescent="0.25">
      <c r="A9" s="76" t="str">
        <f t="shared" si="0"/>
        <v/>
      </c>
      <c r="B9" s="77" t="str">
        <f t="shared" si="1"/>
        <v/>
      </c>
      <c r="C9" s="78" t="str">
        <f t="shared" si="2"/>
        <v/>
      </c>
      <c r="D9" s="176"/>
      <c r="E9" s="176"/>
      <c r="F9" s="177"/>
      <c r="G9" s="177"/>
      <c r="H9" s="180"/>
      <c r="I9" s="180"/>
      <c r="J9" s="177"/>
      <c r="K9" s="178"/>
    </row>
    <row r="10" spans="1:11" ht="63" customHeight="1" x14ac:dyDescent="0.25">
      <c r="A10" s="76" t="str">
        <f t="shared" si="0"/>
        <v/>
      </c>
      <c r="B10" s="77" t="str">
        <f t="shared" si="1"/>
        <v/>
      </c>
      <c r="C10" s="78" t="str">
        <f t="shared" si="2"/>
        <v/>
      </c>
      <c r="D10" s="176"/>
      <c r="E10" s="176"/>
      <c r="F10" s="177"/>
      <c r="G10" s="177"/>
      <c r="H10" s="180"/>
      <c r="I10" s="180"/>
      <c r="J10" s="177"/>
      <c r="K10" s="178"/>
    </row>
    <row r="11" spans="1:11" ht="63" customHeight="1" x14ac:dyDescent="0.25">
      <c r="A11" s="76" t="str">
        <f t="shared" si="0"/>
        <v/>
      </c>
      <c r="B11" s="77" t="str">
        <f t="shared" si="1"/>
        <v/>
      </c>
      <c r="C11" s="78" t="str">
        <f t="shared" si="2"/>
        <v/>
      </c>
      <c r="D11" s="176"/>
      <c r="E11" s="176"/>
      <c r="F11" s="177"/>
      <c r="G11" s="177"/>
      <c r="H11" s="179"/>
      <c r="I11" s="179"/>
      <c r="J11" s="177"/>
      <c r="K11" s="178"/>
    </row>
    <row r="12" spans="1:11" ht="63" customHeight="1" x14ac:dyDescent="0.25">
      <c r="A12" s="76" t="str">
        <f t="shared" si="0"/>
        <v/>
      </c>
      <c r="B12" s="77" t="str">
        <f t="shared" si="1"/>
        <v/>
      </c>
      <c r="C12" s="78" t="str">
        <f t="shared" si="2"/>
        <v/>
      </c>
      <c r="D12" s="176"/>
      <c r="E12" s="176"/>
      <c r="F12" s="177"/>
      <c r="G12" s="177"/>
      <c r="H12" s="180"/>
      <c r="I12" s="180"/>
      <c r="J12" s="177"/>
      <c r="K12" s="178"/>
    </row>
    <row r="13" spans="1:11" ht="63" customHeight="1" x14ac:dyDescent="0.25">
      <c r="A13" s="76" t="str">
        <f t="shared" si="0"/>
        <v/>
      </c>
      <c r="B13" s="77" t="str">
        <f t="shared" si="1"/>
        <v/>
      </c>
      <c r="C13" s="78" t="str">
        <f t="shared" si="2"/>
        <v/>
      </c>
      <c r="D13" s="176"/>
      <c r="E13" s="176"/>
      <c r="F13" s="177"/>
      <c r="G13" s="177"/>
      <c r="H13" s="180"/>
      <c r="I13" s="180"/>
      <c r="J13" s="177"/>
      <c r="K13" s="178"/>
    </row>
    <row r="14" spans="1:11" ht="63" customHeight="1" x14ac:dyDescent="0.25">
      <c r="A14" s="76" t="str">
        <f t="shared" si="0"/>
        <v/>
      </c>
      <c r="B14" s="77" t="str">
        <f t="shared" si="1"/>
        <v/>
      </c>
      <c r="C14" s="78" t="str">
        <f t="shared" si="2"/>
        <v/>
      </c>
      <c r="D14" s="176"/>
      <c r="E14" s="176"/>
      <c r="F14" s="177"/>
      <c r="G14" s="177"/>
      <c r="H14" s="180"/>
      <c r="I14" s="180"/>
      <c r="J14" s="177"/>
      <c r="K14" s="178"/>
    </row>
    <row r="15" spans="1:11" ht="63" customHeight="1" x14ac:dyDescent="0.25">
      <c r="A15" s="76" t="str">
        <f t="shared" si="0"/>
        <v/>
      </c>
      <c r="B15" s="77" t="str">
        <f t="shared" si="1"/>
        <v/>
      </c>
      <c r="C15" s="78" t="str">
        <f t="shared" si="2"/>
        <v/>
      </c>
      <c r="D15" s="176"/>
      <c r="E15" s="176"/>
      <c r="F15" s="177"/>
      <c r="G15" s="177"/>
      <c r="H15" s="180"/>
      <c r="I15" s="180"/>
      <c r="J15" s="177"/>
      <c r="K15" s="178"/>
    </row>
    <row r="16" spans="1:11" ht="63" customHeight="1" x14ac:dyDescent="0.25">
      <c r="A16" s="76" t="str">
        <f t="shared" si="0"/>
        <v/>
      </c>
      <c r="B16" s="77" t="str">
        <f t="shared" si="1"/>
        <v/>
      </c>
      <c r="C16" s="78" t="str">
        <f t="shared" si="2"/>
        <v/>
      </c>
      <c r="D16" s="176"/>
      <c r="E16" s="176"/>
      <c r="F16" s="177"/>
      <c r="G16" s="177"/>
      <c r="H16" s="180"/>
      <c r="I16" s="180"/>
      <c r="J16" s="177"/>
      <c r="K16" s="178"/>
    </row>
    <row r="17" spans="1:11" ht="63" customHeight="1" x14ac:dyDescent="0.25">
      <c r="A17" s="76" t="str">
        <f t="shared" si="0"/>
        <v/>
      </c>
      <c r="B17" s="77" t="str">
        <f t="shared" si="1"/>
        <v/>
      </c>
      <c r="C17" s="78" t="str">
        <f t="shared" si="2"/>
        <v/>
      </c>
      <c r="D17" s="176"/>
      <c r="E17" s="176"/>
      <c r="F17" s="177"/>
      <c r="G17" s="177"/>
      <c r="H17" s="180"/>
      <c r="I17" s="180"/>
      <c r="J17" s="177"/>
      <c r="K17" s="178"/>
    </row>
    <row r="18" spans="1:11" ht="63" customHeight="1" x14ac:dyDescent="0.25">
      <c r="A18" s="76" t="str">
        <f t="shared" si="0"/>
        <v/>
      </c>
      <c r="B18" s="77" t="str">
        <f t="shared" si="1"/>
        <v/>
      </c>
      <c r="C18" s="78" t="str">
        <f t="shared" si="2"/>
        <v/>
      </c>
      <c r="D18" s="176"/>
      <c r="E18" s="176"/>
      <c r="F18" s="177"/>
      <c r="G18" s="177"/>
      <c r="H18" s="180"/>
      <c r="I18" s="180"/>
      <c r="J18" s="177"/>
      <c r="K18" s="178"/>
    </row>
    <row r="19" spans="1:11" ht="63" customHeight="1" x14ac:dyDescent="0.25">
      <c r="A19" s="76" t="str">
        <f t="shared" si="0"/>
        <v/>
      </c>
      <c r="B19" s="77" t="str">
        <f t="shared" si="1"/>
        <v/>
      </c>
      <c r="C19" s="78" t="str">
        <f t="shared" si="2"/>
        <v/>
      </c>
      <c r="D19" s="176"/>
      <c r="E19" s="176"/>
      <c r="F19" s="177"/>
      <c r="G19" s="177"/>
      <c r="H19" s="180"/>
      <c r="I19" s="180"/>
      <c r="J19" s="177"/>
      <c r="K19" s="178"/>
    </row>
    <row r="20" spans="1:11" ht="63" customHeight="1" x14ac:dyDescent="0.25">
      <c r="A20" s="76" t="str">
        <f t="shared" si="0"/>
        <v/>
      </c>
      <c r="B20" s="77" t="str">
        <f t="shared" si="1"/>
        <v/>
      </c>
      <c r="C20" s="78" t="str">
        <f t="shared" si="2"/>
        <v/>
      </c>
      <c r="D20" s="176"/>
      <c r="E20" s="176"/>
      <c r="F20" s="177"/>
      <c r="G20" s="177"/>
      <c r="H20" s="180"/>
      <c r="I20" s="180"/>
      <c r="J20" s="177"/>
      <c r="K20" s="178"/>
    </row>
    <row r="21" spans="1:11" ht="63" customHeight="1" x14ac:dyDescent="0.25">
      <c r="A21" s="76" t="str">
        <f t="shared" si="0"/>
        <v/>
      </c>
      <c r="B21" s="77" t="str">
        <f t="shared" si="1"/>
        <v/>
      </c>
      <c r="C21" s="78" t="str">
        <f t="shared" si="2"/>
        <v/>
      </c>
      <c r="D21" s="176"/>
      <c r="E21" s="176"/>
      <c r="F21" s="177"/>
      <c r="G21" s="177"/>
      <c r="H21" s="181"/>
      <c r="I21" s="181"/>
      <c r="J21" s="177"/>
      <c r="K21" s="179"/>
    </row>
    <row r="22" spans="1:11" ht="63" customHeight="1" x14ac:dyDescent="0.25">
      <c r="A22" s="76" t="str">
        <f t="shared" si="0"/>
        <v/>
      </c>
      <c r="B22" s="77" t="str">
        <f t="shared" si="1"/>
        <v/>
      </c>
      <c r="C22" s="78" t="str">
        <f t="shared" si="2"/>
        <v/>
      </c>
      <c r="D22" s="176"/>
      <c r="E22" s="176"/>
      <c r="F22" s="177"/>
      <c r="G22" s="177"/>
      <c r="H22" s="181"/>
      <c r="I22" s="181"/>
      <c r="J22" s="177"/>
      <c r="K22" s="178"/>
    </row>
    <row r="23" spans="1:11" ht="63" customHeight="1" x14ac:dyDescent="0.25">
      <c r="A23" s="76" t="str">
        <f t="shared" si="0"/>
        <v/>
      </c>
      <c r="B23" s="77" t="str">
        <f t="shared" si="1"/>
        <v/>
      </c>
      <c r="C23" s="78" t="str">
        <f t="shared" si="2"/>
        <v/>
      </c>
      <c r="D23" s="176"/>
      <c r="E23" s="176"/>
      <c r="F23" s="177"/>
      <c r="G23" s="177"/>
      <c r="H23" s="181"/>
      <c r="I23" s="181"/>
      <c r="J23" s="177"/>
      <c r="K23" s="178"/>
    </row>
    <row r="24" spans="1:11" ht="63" customHeight="1" x14ac:dyDescent="0.25">
      <c r="A24" s="76" t="str">
        <f t="shared" si="0"/>
        <v/>
      </c>
      <c r="B24" s="77" t="str">
        <f t="shared" si="1"/>
        <v/>
      </c>
      <c r="C24" s="78" t="str">
        <f t="shared" si="2"/>
        <v/>
      </c>
      <c r="D24" s="176"/>
      <c r="E24" s="176"/>
      <c r="F24" s="177"/>
      <c r="G24" s="177"/>
      <c r="H24" s="181"/>
      <c r="I24" s="181"/>
      <c r="J24" s="177"/>
      <c r="K24" s="178"/>
    </row>
    <row r="25" spans="1:11" ht="63" customHeight="1" x14ac:dyDescent="0.25">
      <c r="A25" s="76" t="str">
        <f t="shared" si="0"/>
        <v/>
      </c>
      <c r="B25" s="77" t="str">
        <f t="shared" si="1"/>
        <v/>
      </c>
      <c r="C25" s="78" t="str">
        <f t="shared" si="2"/>
        <v/>
      </c>
      <c r="D25" s="176"/>
      <c r="E25" s="176"/>
      <c r="F25" s="177"/>
      <c r="G25" s="177"/>
      <c r="H25" s="181"/>
      <c r="I25" s="181"/>
      <c r="J25" s="177"/>
      <c r="K25" s="178"/>
    </row>
    <row r="26" spans="1:11" ht="63" customHeight="1" x14ac:dyDescent="0.25">
      <c r="A26" s="76" t="str">
        <f t="shared" si="0"/>
        <v/>
      </c>
      <c r="B26" s="77" t="str">
        <f t="shared" si="1"/>
        <v/>
      </c>
      <c r="C26" s="78" t="str">
        <f t="shared" si="2"/>
        <v/>
      </c>
      <c r="D26" s="176"/>
      <c r="E26" s="176"/>
      <c r="F26" s="177"/>
      <c r="G26" s="177"/>
      <c r="H26" s="181"/>
      <c r="I26" s="181"/>
      <c r="J26" s="177"/>
      <c r="K26" s="178"/>
    </row>
    <row r="27" spans="1:11" ht="63" customHeight="1" x14ac:dyDescent="0.25">
      <c r="A27" s="76" t="str">
        <f t="shared" si="0"/>
        <v/>
      </c>
      <c r="B27" s="77" t="str">
        <f t="shared" si="1"/>
        <v/>
      </c>
      <c r="C27" s="78" t="str">
        <f t="shared" si="2"/>
        <v/>
      </c>
      <c r="D27" s="176"/>
      <c r="E27" s="176"/>
      <c r="F27" s="177"/>
      <c r="G27" s="177"/>
      <c r="H27" s="181"/>
      <c r="I27" s="181"/>
      <c r="J27" s="177"/>
      <c r="K27" s="178"/>
    </row>
    <row r="28" spans="1:11" ht="63" customHeight="1" x14ac:dyDescent="0.25">
      <c r="A28" s="76" t="str">
        <f t="shared" si="0"/>
        <v/>
      </c>
      <c r="B28" s="77" t="str">
        <f t="shared" si="1"/>
        <v/>
      </c>
      <c r="C28" s="78" t="str">
        <f t="shared" si="2"/>
        <v/>
      </c>
      <c r="D28" s="176"/>
      <c r="E28" s="176"/>
      <c r="F28" s="177"/>
      <c r="G28" s="177"/>
      <c r="H28" s="181"/>
      <c r="I28" s="181"/>
      <c r="J28" s="177"/>
      <c r="K28" s="178"/>
    </row>
    <row r="29" spans="1:11" ht="63" customHeight="1" x14ac:dyDescent="0.25">
      <c r="A29" s="76" t="str">
        <f t="shared" si="0"/>
        <v/>
      </c>
      <c r="B29" s="77" t="str">
        <f t="shared" si="1"/>
        <v/>
      </c>
      <c r="C29" s="78" t="str">
        <f t="shared" si="2"/>
        <v/>
      </c>
      <c r="D29" s="176"/>
      <c r="E29" s="176"/>
      <c r="F29" s="177"/>
      <c r="G29" s="177"/>
      <c r="H29" s="181"/>
      <c r="I29" s="181"/>
      <c r="J29" s="177"/>
      <c r="K29" s="178"/>
    </row>
    <row r="30" spans="1:11" ht="63" customHeight="1" x14ac:dyDescent="0.25">
      <c r="A30" s="76" t="str">
        <f t="shared" si="0"/>
        <v/>
      </c>
      <c r="B30" s="77" t="str">
        <f t="shared" si="1"/>
        <v/>
      </c>
      <c r="C30" s="78" t="str">
        <f t="shared" si="2"/>
        <v/>
      </c>
      <c r="D30" s="176"/>
      <c r="E30" s="176"/>
      <c r="F30" s="177"/>
      <c r="G30" s="177"/>
      <c r="H30" s="181"/>
      <c r="I30" s="181"/>
      <c r="J30" s="177"/>
      <c r="K30" s="178"/>
    </row>
    <row r="31" spans="1:11" ht="63" customHeight="1" x14ac:dyDescent="0.25">
      <c r="A31" s="76" t="str">
        <f t="shared" si="0"/>
        <v/>
      </c>
      <c r="B31" s="77" t="str">
        <f t="shared" si="1"/>
        <v/>
      </c>
      <c r="C31" s="78" t="str">
        <f t="shared" si="2"/>
        <v/>
      </c>
      <c r="D31" s="176"/>
      <c r="E31" s="176"/>
      <c r="F31" s="177"/>
      <c r="G31" s="177"/>
      <c r="H31" s="181"/>
      <c r="I31" s="181"/>
      <c r="J31" s="177"/>
      <c r="K31" s="178"/>
    </row>
    <row r="32" spans="1:11" ht="63" customHeight="1" x14ac:dyDescent="0.25">
      <c r="A32" s="76" t="str">
        <f t="shared" si="0"/>
        <v/>
      </c>
      <c r="B32" s="77" t="str">
        <f t="shared" si="1"/>
        <v/>
      </c>
      <c r="C32" s="78" t="str">
        <f t="shared" si="2"/>
        <v/>
      </c>
      <c r="D32" s="176"/>
      <c r="E32" s="176"/>
      <c r="F32" s="177"/>
      <c r="G32" s="177"/>
      <c r="H32" s="181"/>
      <c r="I32" s="181"/>
      <c r="J32" s="177"/>
      <c r="K32" s="178"/>
    </row>
    <row r="33" spans="1:11" ht="63" customHeight="1" x14ac:dyDescent="0.25">
      <c r="A33" s="76" t="str">
        <f t="shared" si="0"/>
        <v/>
      </c>
      <c r="B33" s="77" t="str">
        <f t="shared" si="1"/>
        <v/>
      </c>
      <c r="C33" s="78" t="str">
        <f t="shared" si="2"/>
        <v/>
      </c>
      <c r="D33" s="176"/>
      <c r="E33" s="176"/>
      <c r="F33" s="177"/>
      <c r="G33" s="177"/>
      <c r="H33" s="181"/>
      <c r="I33" s="181"/>
      <c r="J33" s="177"/>
      <c r="K33" s="178"/>
    </row>
    <row r="34" spans="1:11" ht="63" customHeight="1" x14ac:dyDescent="0.25">
      <c r="A34" s="76" t="str">
        <f t="shared" si="0"/>
        <v/>
      </c>
      <c r="B34" s="77" t="str">
        <f t="shared" si="1"/>
        <v/>
      </c>
      <c r="C34" s="78" t="str">
        <f t="shared" si="2"/>
        <v/>
      </c>
      <c r="D34" s="176"/>
      <c r="E34" s="176"/>
      <c r="F34" s="177"/>
      <c r="G34" s="177"/>
      <c r="H34" s="181"/>
      <c r="I34" s="181"/>
      <c r="J34" s="177"/>
      <c r="K34" s="178"/>
    </row>
    <row r="35" spans="1:11" ht="63" customHeight="1" x14ac:dyDescent="0.25">
      <c r="A35" s="76" t="str">
        <f t="shared" si="0"/>
        <v/>
      </c>
      <c r="B35" s="77" t="str">
        <f t="shared" si="1"/>
        <v/>
      </c>
      <c r="C35" s="78" t="str">
        <f t="shared" si="2"/>
        <v/>
      </c>
      <c r="D35" s="176"/>
      <c r="E35" s="176"/>
      <c r="F35" s="177"/>
      <c r="G35" s="177"/>
      <c r="H35" s="181"/>
      <c r="I35" s="181"/>
      <c r="J35" s="177"/>
      <c r="K35" s="178"/>
    </row>
    <row r="36" spans="1:11" ht="63" customHeight="1" x14ac:dyDescent="0.25">
      <c r="A36" s="76" t="str">
        <f t="shared" si="0"/>
        <v/>
      </c>
      <c r="B36" s="77" t="str">
        <f t="shared" si="1"/>
        <v/>
      </c>
      <c r="C36" s="78" t="str">
        <f t="shared" si="2"/>
        <v/>
      </c>
      <c r="D36" s="176"/>
      <c r="E36" s="176"/>
      <c r="F36" s="177"/>
      <c r="G36" s="177"/>
      <c r="H36" s="181"/>
      <c r="I36" s="181"/>
      <c r="J36" s="177"/>
      <c r="K36" s="178"/>
    </row>
    <row r="37" spans="1:11" ht="63" customHeight="1" x14ac:dyDescent="0.25">
      <c r="A37" s="76" t="str">
        <f t="shared" si="0"/>
        <v/>
      </c>
      <c r="B37" s="77" t="str">
        <f t="shared" si="1"/>
        <v/>
      </c>
      <c r="C37" s="78" t="str">
        <f t="shared" si="2"/>
        <v/>
      </c>
      <c r="D37" s="176"/>
      <c r="E37" s="176"/>
      <c r="F37" s="177"/>
      <c r="G37" s="177"/>
      <c r="H37" s="181"/>
      <c r="I37" s="181"/>
      <c r="J37" s="177"/>
      <c r="K37" s="178"/>
    </row>
    <row r="38" spans="1:11" ht="63" customHeight="1" x14ac:dyDescent="0.25">
      <c r="A38" s="76" t="str">
        <f t="shared" si="0"/>
        <v/>
      </c>
      <c r="B38" s="77" t="str">
        <f t="shared" si="1"/>
        <v/>
      </c>
      <c r="C38" s="78" t="str">
        <f t="shared" si="2"/>
        <v/>
      </c>
      <c r="D38" s="176"/>
      <c r="E38" s="176"/>
      <c r="F38" s="177"/>
      <c r="G38" s="177"/>
      <c r="H38" s="181"/>
      <c r="I38" s="181"/>
      <c r="J38" s="177"/>
      <c r="K38" s="178"/>
    </row>
    <row r="39" spans="1:11" ht="63" customHeight="1" x14ac:dyDescent="0.25">
      <c r="A39" s="76" t="str">
        <f t="shared" si="0"/>
        <v/>
      </c>
      <c r="B39" s="77" t="str">
        <f t="shared" si="1"/>
        <v/>
      </c>
      <c r="C39" s="78" t="str">
        <f t="shared" si="2"/>
        <v/>
      </c>
      <c r="D39" s="176"/>
      <c r="E39" s="176"/>
      <c r="F39" s="177"/>
      <c r="G39" s="177"/>
      <c r="H39" s="181"/>
      <c r="I39" s="181"/>
      <c r="J39" s="177"/>
      <c r="K39" s="178"/>
    </row>
    <row r="40" spans="1:11" ht="63" customHeight="1" x14ac:dyDescent="0.25">
      <c r="A40" s="76" t="str">
        <f t="shared" si="0"/>
        <v/>
      </c>
      <c r="B40" s="77" t="str">
        <f t="shared" si="1"/>
        <v/>
      </c>
      <c r="C40" s="78" t="str">
        <f t="shared" si="2"/>
        <v/>
      </c>
      <c r="D40" s="176"/>
      <c r="E40" s="176"/>
      <c r="F40" s="177"/>
      <c r="G40" s="177"/>
      <c r="H40" s="181"/>
      <c r="I40" s="181"/>
      <c r="J40" s="177"/>
      <c r="K40" s="178"/>
    </row>
    <row r="41" spans="1:11" ht="63" customHeight="1" x14ac:dyDescent="0.25">
      <c r="A41" s="76" t="str">
        <f t="shared" si="0"/>
        <v/>
      </c>
      <c r="B41" s="77" t="str">
        <f t="shared" si="1"/>
        <v/>
      </c>
      <c r="C41" s="78" t="str">
        <f t="shared" si="2"/>
        <v/>
      </c>
      <c r="D41" s="176"/>
      <c r="E41" s="176"/>
      <c r="F41" s="177"/>
      <c r="G41" s="177"/>
      <c r="H41" s="181"/>
      <c r="I41" s="181"/>
      <c r="J41" s="177"/>
      <c r="K41" s="178"/>
    </row>
    <row r="42" spans="1:11" ht="63" customHeight="1" x14ac:dyDescent="0.25">
      <c r="A42" s="76" t="str">
        <f t="shared" si="0"/>
        <v/>
      </c>
      <c r="B42" s="77" t="str">
        <f t="shared" si="1"/>
        <v/>
      </c>
      <c r="C42" s="78" t="str">
        <f t="shared" si="2"/>
        <v/>
      </c>
      <c r="D42" s="176"/>
      <c r="E42" s="176"/>
      <c r="F42" s="177"/>
      <c r="G42" s="177"/>
      <c r="H42" s="181"/>
      <c r="I42" s="181"/>
      <c r="J42" s="177"/>
      <c r="K42" s="178"/>
    </row>
    <row r="43" spans="1:11" ht="63" customHeight="1" x14ac:dyDescent="0.25">
      <c r="A43" s="76" t="str">
        <f t="shared" si="0"/>
        <v/>
      </c>
      <c r="B43" s="77" t="str">
        <f t="shared" si="1"/>
        <v/>
      </c>
      <c r="C43" s="78" t="str">
        <f t="shared" si="2"/>
        <v/>
      </c>
      <c r="D43" s="176"/>
      <c r="E43" s="176"/>
      <c r="F43" s="177"/>
      <c r="G43" s="177"/>
      <c r="H43" s="181"/>
      <c r="I43" s="181"/>
      <c r="J43" s="177"/>
      <c r="K43" s="178"/>
    </row>
    <row r="44" spans="1:11" ht="63" customHeight="1" x14ac:dyDescent="0.25">
      <c r="A44" s="76" t="str">
        <f t="shared" si="0"/>
        <v/>
      </c>
      <c r="B44" s="77" t="str">
        <f t="shared" si="1"/>
        <v/>
      </c>
      <c r="C44" s="78" t="str">
        <f t="shared" si="2"/>
        <v/>
      </c>
      <c r="D44" s="176"/>
      <c r="E44" s="176"/>
      <c r="F44" s="177"/>
      <c r="G44" s="177"/>
      <c r="H44" s="181"/>
      <c r="I44" s="181"/>
      <c r="J44" s="177"/>
      <c r="K44" s="178"/>
    </row>
    <row r="45" spans="1:11" ht="63" customHeight="1" x14ac:dyDescent="0.25">
      <c r="A45" s="76" t="str">
        <f t="shared" si="0"/>
        <v/>
      </c>
      <c r="B45" s="77" t="str">
        <f t="shared" si="1"/>
        <v/>
      </c>
      <c r="C45" s="78" t="str">
        <f t="shared" si="2"/>
        <v/>
      </c>
      <c r="D45" s="176"/>
      <c r="E45" s="176"/>
      <c r="F45" s="177"/>
      <c r="G45" s="177"/>
      <c r="H45" s="181"/>
      <c r="I45" s="181"/>
      <c r="J45" s="177"/>
      <c r="K45" s="178"/>
    </row>
    <row r="46" spans="1:11" ht="63" customHeight="1" x14ac:dyDescent="0.25">
      <c r="A46" s="76" t="str">
        <f t="shared" si="0"/>
        <v/>
      </c>
      <c r="B46" s="77" t="str">
        <f t="shared" si="1"/>
        <v/>
      </c>
      <c r="C46" s="78" t="str">
        <f t="shared" si="2"/>
        <v/>
      </c>
      <c r="D46" s="176"/>
      <c r="E46" s="176"/>
      <c r="F46" s="177"/>
      <c r="G46" s="177"/>
      <c r="H46" s="181"/>
      <c r="I46" s="181"/>
      <c r="J46" s="177"/>
      <c r="K46" s="178"/>
    </row>
    <row r="47" spans="1:11" ht="63" customHeight="1" x14ac:dyDescent="0.25">
      <c r="A47" s="76" t="str">
        <f t="shared" si="0"/>
        <v/>
      </c>
      <c r="B47" s="77" t="str">
        <f t="shared" si="1"/>
        <v/>
      </c>
      <c r="C47" s="78" t="str">
        <f t="shared" si="2"/>
        <v/>
      </c>
      <c r="D47" s="176"/>
      <c r="E47" s="176"/>
      <c r="F47" s="177"/>
      <c r="G47" s="177"/>
      <c r="H47" s="181"/>
      <c r="I47" s="181"/>
      <c r="J47" s="177"/>
      <c r="K47" s="178"/>
    </row>
    <row r="48" spans="1:11" ht="63" customHeight="1" x14ac:dyDescent="0.25">
      <c r="A48" s="76" t="str">
        <f t="shared" si="0"/>
        <v/>
      </c>
      <c r="B48" s="77" t="str">
        <f t="shared" si="1"/>
        <v/>
      </c>
      <c r="C48" s="78" t="str">
        <f t="shared" si="2"/>
        <v/>
      </c>
      <c r="D48" s="176"/>
      <c r="E48" s="176"/>
      <c r="F48" s="177"/>
      <c r="G48" s="177"/>
      <c r="H48" s="181"/>
      <c r="I48" s="181"/>
      <c r="J48" s="177"/>
      <c r="K48" s="178"/>
    </row>
    <row r="49" spans="1:11" ht="63" customHeight="1" x14ac:dyDescent="0.25">
      <c r="A49" s="76" t="str">
        <f t="shared" si="0"/>
        <v/>
      </c>
      <c r="B49" s="77" t="str">
        <f t="shared" si="1"/>
        <v/>
      </c>
      <c r="C49" s="78" t="str">
        <f t="shared" si="2"/>
        <v/>
      </c>
      <c r="D49" s="176"/>
      <c r="E49" s="176"/>
      <c r="F49" s="177"/>
      <c r="G49" s="177"/>
      <c r="H49" s="181"/>
      <c r="I49" s="181"/>
      <c r="J49" s="177"/>
      <c r="K49" s="178"/>
    </row>
    <row r="50" spans="1:11" ht="63" customHeight="1" x14ac:dyDescent="0.25">
      <c r="A50" s="76" t="str">
        <f t="shared" si="0"/>
        <v/>
      </c>
      <c r="B50" s="77" t="str">
        <f t="shared" si="1"/>
        <v/>
      </c>
      <c r="C50" s="78" t="str">
        <f t="shared" si="2"/>
        <v/>
      </c>
      <c r="D50" s="176"/>
      <c r="E50" s="176"/>
      <c r="F50" s="177"/>
      <c r="G50" s="177"/>
      <c r="H50" s="181"/>
      <c r="I50" s="181"/>
      <c r="J50" s="177"/>
      <c r="K50" s="178"/>
    </row>
  </sheetData>
  <sheetProtection password="CC74" sheet="1" objects="1" scenarios="1" insertHyperlinks="0"/>
  <mergeCells count="4">
    <mergeCell ref="G1:G3"/>
    <mergeCell ref="H2:K3"/>
    <mergeCell ref="A3:E3"/>
    <mergeCell ref="H1:I1"/>
  </mergeCells>
  <conditionalFormatting sqref="H19:I19">
    <cfRule type="cellIs" dxfId="143" priority="3" operator="equal">
      <formula>0</formula>
    </cfRule>
  </conditionalFormatting>
  <conditionalFormatting sqref="F3 J3">
    <cfRule type="expression" dxfId="142" priority="2">
      <formula>$A$3="?"</formula>
    </cfRule>
  </conditionalFormatting>
  <dataValidations count="4">
    <dataValidation type="list" allowBlank="1" showInputMessage="1" showErrorMessage="1" sqref="D5:D50" xr:uid="{00000000-0002-0000-0600-000000000000}">
      <formula1>Autori</formula1>
    </dataValidation>
    <dataValidation type="list" allowBlank="1" showInputMessage="1" showErrorMessage="1" sqref="E5:E50" xr:uid="{00000000-0002-0000-0600-000001000000}">
      <formula1>AnFI</formula1>
    </dataValidation>
    <dataValidation type="list" allowBlank="1" showInputMessage="1" showErrorMessage="1" sqref="G5:G50" xr:uid="{00000000-0002-0000-0600-000002000000}">
      <formula1>bdoig</formula1>
    </dataValidation>
    <dataValidation type="list" allowBlank="1" showInputMessage="1" showErrorMessage="1" sqref="F5:F50" xr:uid="{00000000-0002-0000-0600-000003000000}">
      <formula1>bdoif</formula1>
    </dataValidation>
  </dataValidations>
  <pageMargins left="0.7" right="0.7" top="0.75" bottom="0.75" header="0.3" footer="0.3"/>
  <pageSetup paperSize="9" orientation="portrait" horizontalDpi="4294967293" verticalDpi="42949672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7.85546875" customWidth="1"/>
    <col min="4" max="4" width="11.28515625" customWidth="1"/>
    <col min="5" max="5" width="16.85546875" customWidth="1"/>
    <col min="6" max="6" width="24.140625" customWidth="1"/>
    <col min="7" max="7" width="78.28515625" customWidth="1"/>
    <col min="8" max="8" width="28.28515625" customWidth="1"/>
    <col min="9" max="9" width="40.140625" customWidth="1"/>
    <col min="10" max="10" width="13.140625" customWidth="1"/>
    <col min="11" max="11" width="38.5703125" customWidth="1"/>
  </cols>
  <sheetData>
    <row r="1" spans="1:11" ht="15.75" x14ac:dyDescent="0.25">
      <c r="A1" s="102" t="str">
        <f>FisaAutoevaluare!A1</f>
        <v>Universitatea SPIRU HARET - 
Anul universitar 2021-2022</v>
      </c>
      <c r="B1" s="102"/>
      <c r="C1" s="102"/>
      <c r="D1" s="102"/>
      <c r="E1" s="102"/>
      <c r="F1" s="669" t="str">
        <f>HYPERLINK("#FisaAutoevaluare!D236","Inapoi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FisaAutoevaluare!D236</f>
        <v>Coordonarea unui proiect internațional, ca manager/ director/ responsabil partener, finanţat cu peste 100.000 Euro, Universitatea Spiru Haret fiind solicitant sau partener. Asigurarea sustenabilității unui proiect implementat.</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2212</v>
      </c>
      <c r="E4" s="197" t="s">
        <v>2317</v>
      </c>
      <c r="F4" s="198" t="s">
        <v>2346</v>
      </c>
      <c r="G4" s="198" t="s">
        <v>2345</v>
      </c>
      <c r="H4" s="198" t="s">
        <v>2347</v>
      </c>
      <c r="I4" s="198" t="s">
        <v>2348</v>
      </c>
      <c r="J4" s="203" t="s">
        <v>2352</v>
      </c>
      <c r="K4" s="198" t="s">
        <v>2349</v>
      </c>
    </row>
    <row r="5" spans="1:11" ht="63" customHeight="1" x14ac:dyDescent="0.25">
      <c r="A5" s="76" t="str">
        <f>IF(B5="","",ROW()-4)</f>
        <v/>
      </c>
      <c r="B5" s="77" t="str">
        <f>IF(OR(F5&lt;&gt;"",G5&lt;&gt;"",K5&lt;&gt;""),"C42","")</f>
        <v/>
      </c>
      <c r="C5" s="78" t="str">
        <f>IF(E5&lt;&gt;"",PROPER(A$3),"")</f>
        <v/>
      </c>
      <c r="D5" s="78" t="str">
        <f>IF(E5&lt;&gt;"","internaţional","")</f>
        <v/>
      </c>
      <c r="E5" s="186"/>
      <c r="F5" s="178"/>
      <c r="G5" s="180"/>
      <c r="H5" s="180"/>
      <c r="I5" s="178"/>
      <c r="J5" s="186"/>
      <c r="K5" s="179"/>
    </row>
    <row r="6" spans="1:11" ht="63" customHeight="1" x14ac:dyDescent="0.25">
      <c r="A6" s="76" t="str">
        <f t="shared" ref="A6:A50" si="0">IF(B6="","",ROW()-4)</f>
        <v/>
      </c>
      <c r="B6" s="77" t="str">
        <f t="shared" ref="B6:B50" si="1">IF(OR(F6&lt;&gt;"",G6&lt;&gt;"",K6&lt;&gt;""),"C42","")</f>
        <v/>
      </c>
      <c r="C6" s="78" t="str">
        <f t="shared" ref="C6:C50" si="2">IF(E6&lt;&gt;"",PROPER(A$3),"")</f>
        <v/>
      </c>
      <c r="D6" s="78" t="str">
        <f t="shared" ref="D6:D50" si="3">IF(E6&lt;&gt;"","internaţional","")</f>
        <v/>
      </c>
      <c r="E6" s="186"/>
      <c r="F6" s="178"/>
      <c r="G6" s="178"/>
      <c r="H6" s="180"/>
      <c r="I6" s="178"/>
      <c r="J6" s="186"/>
      <c r="K6" s="178"/>
    </row>
    <row r="7" spans="1:11" ht="63" customHeight="1" x14ac:dyDescent="0.25">
      <c r="A7" s="76" t="str">
        <f t="shared" si="0"/>
        <v/>
      </c>
      <c r="B7" s="77" t="str">
        <f t="shared" si="1"/>
        <v/>
      </c>
      <c r="C7" s="78" t="str">
        <f t="shared" si="2"/>
        <v/>
      </c>
      <c r="D7" s="78" t="str">
        <f t="shared" si="3"/>
        <v/>
      </c>
      <c r="E7" s="186"/>
      <c r="F7" s="180"/>
      <c r="G7" s="180"/>
      <c r="H7" s="180"/>
      <c r="I7" s="178"/>
      <c r="J7" s="186"/>
      <c r="K7" s="178"/>
    </row>
    <row r="8" spans="1:11" ht="63" customHeight="1" x14ac:dyDescent="0.25">
      <c r="A8" s="76" t="str">
        <f t="shared" si="0"/>
        <v/>
      </c>
      <c r="B8" s="77" t="str">
        <f t="shared" si="1"/>
        <v/>
      </c>
      <c r="C8" s="78" t="str">
        <f t="shared" si="2"/>
        <v/>
      </c>
      <c r="D8" s="78" t="str">
        <f t="shared" si="3"/>
        <v/>
      </c>
      <c r="E8" s="186"/>
      <c r="F8" s="180"/>
      <c r="G8" s="180"/>
      <c r="H8" s="180"/>
      <c r="I8" s="178"/>
      <c r="J8" s="186"/>
      <c r="K8" s="178"/>
    </row>
    <row r="9" spans="1:11" ht="63" customHeight="1" x14ac:dyDescent="0.25">
      <c r="A9" s="76" t="str">
        <f t="shared" si="0"/>
        <v/>
      </c>
      <c r="B9" s="77" t="str">
        <f t="shared" si="1"/>
        <v/>
      </c>
      <c r="C9" s="78" t="str">
        <f t="shared" si="2"/>
        <v/>
      </c>
      <c r="D9" s="78" t="str">
        <f t="shared" si="3"/>
        <v/>
      </c>
      <c r="E9" s="186"/>
      <c r="F9" s="180"/>
      <c r="G9" s="180"/>
      <c r="H9" s="180"/>
      <c r="I9" s="178"/>
      <c r="J9" s="186"/>
      <c r="K9" s="178"/>
    </row>
    <row r="10" spans="1:11" ht="63" customHeight="1" x14ac:dyDescent="0.25">
      <c r="A10" s="76" t="str">
        <f t="shared" si="0"/>
        <v/>
      </c>
      <c r="B10" s="77" t="str">
        <f t="shared" si="1"/>
        <v/>
      </c>
      <c r="C10" s="78" t="str">
        <f t="shared" si="2"/>
        <v/>
      </c>
      <c r="D10" s="78" t="str">
        <f t="shared" si="3"/>
        <v/>
      </c>
      <c r="E10" s="186"/>
      <c r="F10" s="180"/>
      <c r="G10" s="180"/>
      <c r="H10" s="180"/>
      <c r="I10" s="178"/>
      <c r="J10" s="186"/>
      <c r="K10" s="178"/>
    </row>
    <row r="11" spans="1:11" ht="63" customHeight="1" x14ac:dyDescent="0.25">
      <c r="A11" s="76" t="str">
        <f t="shared" si="0"/>
        <v/>
      </c>
      <c r="B11" s="77" t="str">
        <f t="shared" si="1"/>
        <v/>
      </c>
      <c r="C11" s="78" t="str">
        <f t="shared" si="2"/>
        <v/>
      </c>
      <c r="D11" s="78" t="str">
        <f t="shared" si="3"/>
        <v/>
      </c>
      <c r="E11" s="186"/>
      <c r="F11" s="180"/>
      <c r="G11" s="179"/>
      <c r="H11" s="180"/>
      <c r="I11" s="178"/>
      <c r="J11" s="186"/>
      <c r="K11" s="178"/>
    </row>
    <row r="12" spans="1:11" ht="63" customHeight="1" x14ac:dyDescent="0.25">
      <c r="A12" s="76" t="str">
        <f t="shared" si="0"/>
        <v/>
      </c>
      <c r="B12" s="77" t="str">
        <f t="shared" si="1"/>
        <v/>
      </c>
      <c r="C12" s="78" t="str">
        <f t="shared" si="2"/>
        <v/>
      </c>
      <c r="D12" s="78" t="str">
        <f t="shared" si="3"/>
        <v/>
      </c>
      <c r="E12" s="186"/>
      <c r="F12" s="180"/>
      <c r="G12" s="180"/>
      <c r="H12" s="180"/>
      <c r="I12" s="178"/>
      <c r="J12" s="186"/>
      <c r="K12" s="178"/>
    </row>
    <row r="13" spans="1:11" ht="63" customHeight="1" x14ac:dyDescent="0.25">
      <c r="A13" s="76" t="str">
        <f t="shared" si="0"/>
        <v/>
      </c>
      <c r="B13" s="77" t="str">
        <f t="shared" si="1"/>
        <v/>
      </c>
      <c r="C13" s="78" t="str">
        <f t="shared" si="2"/>
        <v/>
      </c>
      <c r="D13" s="78" t="str">
        <f t="shared" si="3"/>
        <v/>
      </c>
      <c r="E13" s="186"/>
      <c r="F13" s="180"/>
      <c r="G13" s="180"/>
      <c r="H13" s="180"/>
      <c r="I13" s="178"/>
      <c r="J13" s="186"/>
      <c r="K13" s="178"/>
    </row>
    <row r="14" spans="1:11" ht="63" customHeight="1" x14ac:dyDescent="0.25">
      <c r="A14" s="76" t="str">
        <f t="shared" si="0"/>
        <v/>
      </c>
      <c r="B14" s="77" t="str">
        <f t="shared" si="1"/>
        <v/>
      </c>
      <c r="C14" s="78" t="str">
        <f t="shared" si="2"/>
        <v/>
      </c>
      <c r="D14" s="78" t="str">
        <f t="shared" si="3"/>
        <v/>
      </c>
      <c r="E14" s="186"/>
      <c r="F14" s="180"/>
      <c r="G14" s="180"/>
      <c r="H14" s="180"/>
      <c r="I14" s="178"/>
      <c r="J14" s="186"/>
      <c r="K14" s="178"/>
    </row>
    <row r="15" spans="1:11" ht="63" customHeight="1" x14ac:dyDescent="0.25">
      <c r="A15" s="76" t="str">
        <f t="shared" si="0"/>
        <v/>
      </c>
      <c r="B15" s="77" t="str">
        <f t="shared" si="1"/>
        <v/>
      </c>
      <c r="C15" s="78" t="str">
        <f t="shared" si="2"/>
        <v/>
      </c>
      <c r="D15" s="78" t="str">
        <f t="shared" si="3"/>
        <v/>
      </c>
      <c r="E15" s="186"/>
      <c r="F15" s="180"/>
      <c r="G15" s="180"/>
      <c r="H15" s="180"/>
      <c r="I15" s="178"/>
      <c r="J15" s="186"/>
      <c r="K15" s="178"/>
    </row>
    <row r="16" spans="1:11" ht="63" customHeight="1" x14ac:dyDescent="0.25">
      <c r="A16" s="76" t="str">
        <f t="shared" si="0"/>
        <v/>
      </c>
      <c r="B16" s="77" t="str">
        <f t="shared" si="1"/>
        <v/>
      </c>
      <c r="C16" s="78" t="str">
        <f t="shared" si="2"/>
        <v/>
      </c>
      <c r="D16" s="78" t="str">
        <f t="shared" si="3"/>
        <v/>
      </c>
      <c r="E16" s="186"/>
      <c r="F16" s="180"/>
      <c r="G16" s="180"/>
      <c r="H16" s="180"/>
      <c r="I16" s="178"/>
      <c r="J16" s="186"/>
      <c r="K16" s="178"/>
    </row>
    <row r="17" spans="1:11" ht="63" customHeight="1" x14ac:dyDescent="0.25">
      <c r="A17" s="76" t="str">
        <f t="shared" si="0"/>
        <v/>
      </c>
      <c r="B17" s="77" t="str">
        <f t="shared" si="1"/>
        <v/>
      </c>
      <c r="C17" s="78" t="str">
        <f t="shared" si="2"/>
        <v/>
      </c>
      <c r="D17" s="78" t="str">
        <f t="shared" si="3"/>
        <v/>
      </c>
      <c r="E17" s="186"/>
      <c r="F17" s="180"/>
      <c r="G17" s="180"/>
      <c r="H17" s="180"/>
      <c r="I17" s="178"/>
      <c r="J17" s="186"/>
      <c r="K17" s="178"/>
    </row>
    <row r="18" spans="1:11" ht="63" customHeight="1" x14ac:dyDescent="0.25">
      <c r="A18" s="76" t="str">
        <f t="shared" si="0"/>
        <v/>
      </c>
      <c r="B18" s="77" t="str">
        <f t="shared" si="1"/>
        <v/>
      </c>
      <c r="C18" s="78" t="str">
        <f t="shared" si="2"/>
        <v/>
      </c>
      <c r="D18" s="78" t="str">
        <f t="shared" si="3"/>
        <v/>
      </c>
      <c r="E18" s="186"/>
      <c r="F18" s="180"/>
      <c r="G18" s="180"/>
      <c r="H18" s="180"/>
      <c r="I18" s="178"/>
      <c r="J18" s="186"/>
      <c r="K18" s="178"/>
    </row>
    <row r="19" spans="1:11" ht="63" customHeight="1" x14ac:dyDescent="0.25">
      <c r="A19" s="76" t="str">
        <f t="shared" si="0"/>
        <v/>
      </c>
      <c r="B19" s="77" t="str">
        <f t="shared" si="1"/>
        <v/>
      </c>
      <c r="C19" s="78" t="str">
        <f t="shared" si="2"/>
        <v/>
      </c>
      <c r="D19" s="78" t="str">
        <f t="shared" si="3"/>
        <v/>
      </c>
      <c r="E19" s="186"/>
      <c r="F19" s="180"/>
      <c r="G19" s="180"/>
      <c r="H19" s="180"/>
      <c r="I19" s="178"/>
      <c r="J19" s="186"/>
      <c r="K19" s="178"/>
    </row>
    <row r="20" spans="1:11" ht="63" customHeight="1" x14ac:dyDescent="0.25">
      <c r="A20" s="76" t="str">
        <f t="shared" si="0"/>
        <v/>
      </c>
      <c r="B20" s="77" t="str">
        <f t="shared" si="1"/>
        <v/>
      </c>
      <c r="C20" s="78" t="str">
        <f t="shared" si="2"/>
        <v/>
      </c>
      <c r="D20" s="78" t="str">
        <f t="shared" si="3"/>
        <v/>
      </c>
      <c r="E20" s="186"/>
      <c r="F20" s="180"/>
      <c r="G20" s="180"/>
      <c r="H20" s="180"/>
      <c r="I20" s="178"/>
      <c r="J20" s="186"/>
      <c r="K20" s="178"/>
    </row>
    <row r="21" spans="1:11" ht="63" customHeight="1" x14ac:dyDescent="0.25">
      <c r="A21" s="76" t="str">
        <f t="shared" si="0"/>
        <v/>
      </c>
      <c r="B21" s="77" t="str">
        <f t="shared" si="1"/>
        <v/>
      </c>
      <c r="C21" s="78" t="str">
        <f t="shared" si="2"/>
        <v/>
      </c>
      <c r="D21" s="78" t="str">
        <f t="shared" si="3"/>
        <v/>
      </c>
      <c r="E21" s="186"/>
      <c r="F21" s="181"/>
      <c r="G21" s="181"/>
      <c r="H21" s="180"/>
      <c r="I21" s="178"/>
      <c r="J21" s="186"/>
      <c r="K21" s="179"/>
    </row>
    <row r="22" spans="1:11" ht="63" customHeight="1" x14ac:dyDescent="0.25">
      <c r="A22" s="76" t="str">
        <f t="shared" si="0"/>
        <v/>
      </c>
      <c r="B22" s="77" t="str">
        <f t="shared" si="1"/>
        <v/>
      </c>
      <c r="C22" s="78" t="str">
        <f t="shared" si="2"/>
        <v/>
      </c>
      <c r="D22" s="78" t="str">
        <f t="shared" si="3"/>
        <v/>
      </c>
      <c r="E22" s="186"/>
      <c r="F22" s="181"/>
      <c r="G22" s="181"/>
      <c r="H22" s="180"/>
      <c r="I22" s="178"/>
      <c r="J22" s="186"/>
      <c r="K22" s="178"/>
    </row>
    <row r="23" spans="1:11" ht="63" customHeight="1" x14ac:dyDescent="0.25">
      <c r="A23" s="76" t="str">
        <f t="shared" si="0"/>
        <v/>
      </c>
      <c r="B23" s="77" t="str">
        <f t="shared" si="1"/>
        <v/>
      </c>
      <c r="C23" s="78" t="str">
        <f t="shared" si="2"/>
        <v/>
      </c>
      <c r="D23" s="78" t="str">
        <f t="shared" si="3"/>
        <v/>
      </c>
      <c r="E23" s="186"/>
      <c r="F23" s="181"/>
      <c r="G23" s="181"/>
      <c r="H23" s="180"/>
      <c r="I23" s="178"/>
      <c r="J23" s="186"/>
      <c r="K23" s="178"/>
    </row>
    <row r="24" spans="1:11" ht="63" customHeight="1" x14ac:dyDescent="0.25">
      <c r="A24" s="76" t="str">
        <f t="shared" si="0"/>
        <v/>
      </c>
      <c r="B24" s="77" t="str">
        <f t="shared" si="1"/>
        <v/>
      </c>
      <c r="C24" s="78" t="str">
        <f t="shared" si="2"/>
        <v/>
      </c>
      <c r="D24" s="78" t="str">
        <f t="shared" si="3"/>
        <v/>
      </c>
      <c r="E24" s="186"/>
      <c r="F24" s="190"/>
      <c r="G24" s="181"/>
      <c r="H24" s="180"/>
      <c r="I24" s="178"/>
      <c r="J24" s="186"/>
      <c r="K24" s="178"/>
    </row>
    <row r="25" spans="1:11" ht="63" customHeight="1" x14ac:dyDescent="0.25">
      <c r="A25" s="76" t="str">
        <f t="shared" si="0"/>
        <v/>
      </c>
      <c r="B25" s="77" t="str">
        <f t="shared" si="1"/>
        <v/>
      </c>
      <c r="C25" s="78" t="str">
        <f t="shared" si="2"/>
        <v/>
      </c>
      <c r="D25" s="78" t="str">
        <f t="shared" si="3"/>
        <v/>
      </c>
      <c r="E25" s="186"/>
      <c r="F25" s="181"/>
      <c r="G25" s="181"/>
      <c r="H25" s="180"/>
      <c r="I25" s="178"/>
      <c r="J25" s="186"/>
      <c r="K25" s="178"/>
    </row>
    <row r="26" spans="1:11" ht="63" customHeight="1" x14ac:dyDescent="0.25">
      <c r="A26" s="76" t="str">
        <f t="shared" si="0"/>
        <v/>
      </c>
      <c r="B26" s="77" t="str">
        <f t="shared" si="1"/>
        <v/>
      </c>
      <c r="C26" s="78" t="str">
        <f t="shared" si="2"/>
        <v/>
      </c>
      <c r="D26" s="78" t="str">
        <f t="shared" si="3"/>
        <v/>
      </c>
      <c r="E26" s="186"/>
      <c r="F26" s="181"/>
      <c r="G26" s="181"/>
      <c r="H26" s="180"/>
      <c r="I26" s="178"/>
      <c r="J26" s="186"/>
      <c r="K26" s="178"/>
    </row>
    <row r="27" spans="1:11" ht="63" customHeight="1" x14ac:dyDescent="0.25">
      <c r="A27" s="76" t="str">
        <f t="shared" si="0"/>
        <v/>
      </c>
      <c r="B27" s="77" t="str">
        <f t="shared" si="1"/>
        <v/>
      </c>
      <c r="C27" s="78" t="str">
        <f t="shared" si="2"/>
        <v/>
      </c>
      <c r="D27" s="78" t="str">
        <f t="shared" si="3"/>
        <v/>
      </c>
      <c r="E27" s="186"/>
      <c r="F27" s="181"/>
      <c r="G27" s="181"/>
      <c r="H27" s="180"/>
      <c r="I27" s="178"/>
      <c r="J27" s="186"/>
      <c r="K27" s="178"/>
    </row>
    <row r="28" spans="1:11" ht="63" customHeight="1" x14ac:dyDescent="0.25">
      <c r="A28" s="76" t="str">
        <f t="shared" si="0"/>
        <v/>
      </c>
      <c r="B28" s="77" t="str">
        <f t="shared" si="1"/>
        <v/>
      </c>
      <c r="C28" s="78" t="str">
        <f t="shared" si="2"/>
        <v/>
      </c>
      <c r="D28" s="78" t="str">
        <f t="shared" si="3"/>
        <v/>
      </c>
      <c r="E28" s="186"/>
      <c r="F28" s="181"/>
      <c r="G28" s="181"/>
      <c r="H28" s="180"/>
      <c r="I28" s="178"/>
      <c r="J28" s="186"/>
      <c r="K28" s="178"/>
    </row>
    <row r="29" spans="1:11" ht="63" customHeight="1" x14ac:dyDescent="0.25">
      <c r="A29" s="76" t="str">
        <f t="shared" si="0"/>
        <v/>
      </c>
      <c r="B29" s="77" t="str">
        <f t="shared" si="1"/>
        <v/>
      </c>
      <c r="C29" s="78" t="str">
        <f t="shared" si="2"/>
        <v/>
      </c>
      <c r="D29" s="78" t="str">
        <f t="shared" si="3"/>
        <v/>
      </c>
      <c r="E29" s="186"/>
      <c r="F29" s="181"/>
      <c r="G29" s="181"/>
      <c r="H29" s="180"/>
      <c r="I29" s="178"/>
      <c r="J29" s="186"/>
      <c r="K29" s="178"/>
    </row>
    <row r="30" spans="1:11" ht="63" customHeight="1" x14ac:dyDescent="0.25">
      <c r="A30" s="76" t="str">
        <f t="shared" si="0"/>
        <v/>
      </c>
      <c r="B30" s="77" t="str">
        <f t="shared" si="1"/>
        <v/>
      </c>
      <c r="C30" s="78" t="str">
        <f t="shared" si="2"/>
        <v/>
      </c>
      <c r="D30" s="78" t="str">
        <f t="shared" si="3"/>
        <v/>
      </c>
      <c r="E30" s="186"/>
      <c r="F30" s="181"/>
      <c r="G30" s="181"/>
      <c r="H30" s="180"/>
      <c r="I30" s="178"/>
      <c r="J30" s="186"/>
      <c r="K30" s="178"/>
    </row>
    <row r="31" spans="1:11" ht="63" customHeight="1" x14ac:dyDescent="0.25">
      <c r="A31" s="76" t="str">
        <f t="shared" si="0"/>
        <v/>
      </c>
      <c r="B31" s="77" t="str">
        <f t="shared" si="1"/>
        <v/>
      </c>
      <c r="C31" s="78" t="str">
        <f t="shared" si="2"/>
        <v/>
      </c>
      <c r="D31" s="78" t="str">
        <f t="shared" si="3"/>
        <v/>
      </c>
      <c r="E31" s="186"/>
      <c r="F31" s="181"/>
      <c r="G31" s="181"/>
      <c r="H31" s="180"/>
      <c r="I31" s="178"/>
      <c r="J31" s="186"/>
      <c r="K31" s="178"/>
    </row>
    <row r="32" spans="1:11" ht="63" customHeight="1" x14ac:dyDescent="0.25">
      <c r="A32" s="76" t="str">
        <f t="shared" si="0"/>
        <v/>
      </c>
      <c r="B32" s="77" t="str">
        <f t="shared" si="1"/>
        <v/>
      </c>
      <c r="C32" s="78" t="str">
        <f t="shared" si="2"/>
        <v/>
      </c>
      <c r="D32" s="78" t="str">
        <f t="shared" si="3"/>
        <v/>
      </c>
      <c r="E32" s="186"/>
      <c r="F32" s="181"/>
      <c r="G32" s="181"/>
      <c r="H32" s="180"/>
      <c r="I32" s="178"/>
      <c r="J32" s="186"/>
      <c r="K32" s="178"/>
    </row>
    <row r="33" spans="1:11" ht="63" customHeight="1" x14ac:dyDescent="0.25">
      <c r="A33" s="76" t="str">
        <f t="shared" si="0"/>
        <v/>
      </c>
      <c r="B33" s="77" t="str">
        <f t="shared" si="1"/>
        <v/>
      </c>
      <c r="C33" s="78" t="str">
        <f t="shared" si="2"/>
        <v/>
      </c>
      <c r="D33" s="78" t="str">
        <f t="shared" si="3"/>
        <v/>
      </c>
      <c r="E33" s="186"/>
      <c r="F33" s="181"/>
      <c r="G33" s="181"/>
      <c r="H33" s="180"/>
      <c r="I33" s="178"/>
      <c r="J33" s="186"/>
      <c r="K33" s="178"/>
    </row>
    <row r="34" spans="1:11" ht="63" customHeight="1" x14ac:dyDescent="0.25">
      <c r="A34" s="76" t="str">
        <f t="shared" si="0"/>
        <v/>
      </c>
      <c r="B34" s="77" t="str">
        <f t="shared" si="1"/>
        <v/>
      </c>
      <c r="C34" s="78" t="str">
        <f t="shared" si="2"/>
        <v/>
      </c>
      <c r="D34" s="78" t="str">
        <f t="shared" si="3"/>
        <v/>
      </c>
      <c r="E34" s="186"/>
      <c r="F34" s="181"/>
      <c r="G34" s="181"/>
      <c r="H34" s="180"/>
      <c r="I34" s="178"/>
      <c r="J34" s="186"/>
      <c r="K34" s="178"/>
    </row>
    <row r="35" spans="1:11" ht="63" customHeight="1" x14ac:dyDescent="0.25">
      <c r="A35" s="76" t="str">
        <f t="shared" si="0"/>
        <v/>
      </c>
      <c r="B35" s="77" t="str">
        <f t="shared" si="1"/>
        <v/>
      </c>
      <c r="C35" s="78" t="str">
        <f t="shared" si="2"/>
        <v/>
      </c>
      <c r="D35" s="78" t="str">
        <f t="shared" si="3"/>
        <v/>
      </c>
      <c r="E35" s="186"/>
      <c r="F35" s="181"/>
      <c r="G35" s="181"/>
      <c r="H35" s="180"/>
      <c r="I35" s="178"/>
      <c r="J35" s="186"/>
      <c r="K35" s="178"/>
    </row>
    <row r="36" spans="1:11" ht="63" customHeight="1" x14ac:dyDescent="0.25">
      <c r="A36" s="76" t="str">
        <f t="shared" si="0"/>
        <v/>
      </c>
      <c r="B36" s="77" t="str">
        <f t="shared" si="1"/>
        <v/>
      </c>
      <c r="C36" s="78" t="str">
        <f t="shared" si="2"/>
        <v/>
      </c>
      <c r="D36" s="78" t="str">
        <f t="shared" si="3"/>
        <v/>
      </c>
      <c r="E36" s="186"/>
      <c r="F36" s="181"/>
      <c r="G36" s="181"/>
      <c r="H36" s="180"/>
      <c r="I36" s="178"/>
      <c r="J36" s="186"/>
      <c r="K36" s="178"/>
    </row>
    <row r="37" spans="1:11" ht="63" customHeight="1" x14ac:dyDescent="0.25">
      <c r="A37" s="76" t="str">
        <f t="shared" si="0"/>
        <v/>
      </c>
      <c r="B37" s="77" t="str">
        <f t="shared" si="1"/>
        <v/>
      </c>
      <c r="C37" s="78" t="str">
        <f t="shared" si="2"/>
        <v/>
      </c>
      <c r="D37" s="78" t="str">
        <f t="shared" si="3"/>
        <v/>
      </c>
      <c r="E37" s="186"/>
      <c r="F37" s="181"/>
      <c r="G37" s="181"/>
      <c r="H37" s="180"/>
      <c r="I37" s="178"/>
      <c r="J37" s="186"/>
      <c r="K37" s="178"/>
    </row>
    <row r="38" spans="1:11" ht="63" customHeight="1" x14ac:dyDescent="0.25">
      <c r="A38" s="76" t="str">
        <f t="shared" si="0"/>
        <v/>
      </c>
      <c r="B38" s="77" t="str">
        <f t="shared" si="1"/>
        <v/>
      </c>
      <c r="C38" s="78" t="str">
        <f t="shared" si="2"/>
        <v/>
      </c>
      <c r="D38" s="78" t="str">
        <f t="shared" si="3"/>
        <v/>
      </c>
      <c r="E38" s="186"/>
      <c r="F38" s="181"/>
      <c r="G38" s="181"/>
      <c r="H38" s="180"/>
      <c r="I38" s="178"/>
      <c r="J38" s="186"/>
      <c r="K38" s="178"/>
    </row>
    <row r="39" spans="1:11" ht="63" customHeight="1" x14ac:dyDescent="0.25">
      <c r="A39" s="76" t="str">
        <f t="shared" si="0"/>
        <v/>
      </c>
      <c r="B39" s="77" t="str">
        <f t="shared" si="1"/>
        <v/>
      </c>
      <c r="C39" s="78" t="str">
        <f t="shared" si="2"/>
        <v/>
      </c>
      <c r="D39" s="78" t="str">
        <f t="shared" si="3"/>
        <v/>
      </c>
      <c r="E39" s="186"/>
      <c r="F39" s="181"/>
      <c r="G39" s="181"/>
      <c r="H39" s="180"/>
      <c r="I39" s="178"/>
      <c r="J39" s="186"/>
      <c r="K39" s="178"/>
    </row>
    <row r="40" spans="1:11" ht="63" customHeight="1" x14ac:dyDescent="0.25">
      <c r="A40" s="76" t="str">
        <f t="shared" si="0"/>
        <v/>
      </c>
      <c r="B40" s="77" t="str">
        <f t="shared" si="1"/>
        <v/>
      </c>
      <c r="C40" s="78" t="str">
        <f t="shared" si="2"/>
        <v/>
      </c>
      <c r="D40" s="78" t="str">
        <f t="shared" si="3"/>
        <v/>
      </c>
      <c r="E40" s="186"/>
      <c r="F40" s="181"/>
      <c r="G40" s="181"/>
      <c r="H40" s="180"/>
      <c r="I40" s="178"/>
      <c r="J40" s="186"/>
      <c r="K40" s="178"/>
    </row>
    <row r="41" spans="1:11" ht="63" customHeight="1" x14ac:dyDescent="0.25">
      <c r="A41" s="76" t="str">
        <f t="shared" si="0"/>
        <v/>
      </c>
      <c r="B41" s="77" t="str">
        <f t="shared" si="1"/>
        <v/>
      </c>
      <c r="C41" s="78" t="str">
        <f t="shared" si="2"/>
        <v/>
      </c>
      <c r="D41" s="78" t="str">
        <f t="shared" si="3"/>
        <v/>
      </c>
      <c r="E41" s="186"/>
      <c r="F41" s="181"/>
      <c r="G41" s="181"/>
      <c r="H41" s="180"/>
      <c r="I41" s="178"/>
      <c r="J41" s="186"/>
      <c r="K41" s="178"/>
    </row>
    <row r="42" spans="1:11" ht="63" customHeight="1" x14ac:dyDescent="0.25">
      <c r="A42" s="76" t="str">
        <f t="shared" si="0"/>
        <v/>
      </c>
      <c r="B42" s="77" t="str">
        <f t="shared" si="1"/>
        <v/>
      </c>
      <c r="C42" s="78" t="str">
        <f t="shared" si="2"/>
        <v/>
      </c>
      <c r="D42" s="78" t="str">
        <f t="shared" si="3"/>
        <v/>
      </c>
      <c r="E42" s="186"/>
      <c r="F42" s="181"/>
      <c r="G42" s="181"/>
      <c r="H42" s="180"/>
      <c r="I42" s="178"/>
      <c r="J42" s="186"/>
      <c r="K42" s="178"/>
    </row>
    <row r="43" spans="1:11" ht="63" customHeight="1" x14ac:dyDescent="0.25">
      <c r="A43" s="76" t="str">
        <f t="shared" si="0"/>
        <v/>
      </c>
      <c r="B43" s="77" t="str">
        <f t="shared" si="1"/>
        <v/>
      </c>
      <c r="C43" s="78" t="str">
        <f t="shared" si="2"/>
        <v/>
      </c>
      <c r="D43" s="78" t="str">
        <f t="shared" si="3"/>
        <v/>
      </c>
      <c r="E43" s="186"/>
      <c r="F43" s="181"/>
      <c r="G43" s="181"/>
      <c r="H43" s="180"/>
      <c r="I43" s="178"/>
      <c r="J43" s="186"/>
      <c r="K43" s="178"/>
    </row>
    <row r="44" spans="1:11" ht="63" customHeight="1" x14ac:dyDescent="0.25">
      <c r="A44" s="76" t="str">
        <f t="shared" si="0"/>
        <v/>
      </c>
      <c r="B44" s="77" t="str">
        <f t="shared" si="1"/>
        <v/>
      </c>
      <c r="C44" s="78" t="str">
        <f t="shared" si="2"/>
        <v/>
      </c>
      <c r="D44" s="78" t="str">
        <f t="shared" si="3"/>
        <v/>
      </c>
      <c r="E44" s="186"/>
      <c r="F44" s="181"/>
      <c r="G44" s="181"/>
      <c r="H44" s="180"/>
      <c r="I44" s="178"/>
      <c r="J44" s="186"/>
      <c r="K44" s="178"/>
    </row>
    <row r="45" spans="1:11" ht="63" customHeight="1" x14ac:dyDescent="0.25">
      <c r="A45" s="76" t="str">
        <f t="shared" si="0"/>
        <v/>
      </c>
      <c r="B45" s="77" t="str">
        <f t="shared" si="1"/>
        <v/>
      </c>
      <c r="C45" s="78" t="str">
        <f t="shared" si="2"/>
        <v/>
      </c>
      <c r="D45" s="78" t="str">
        <f t="shared" si="3"/>
        <v/>
      </c>
      <c r="E45" s="186"/>
      <c r="F45" s="181"/>
      <c r="G45" s="181"/>
      <c r="H45" s="180"/>
      <c r="I45" s="178"/>
      <c r="J45" s="186"/>
      <c r="K45" s="178"/>
    </row>
    <row r="46" spans="1:11" ht="63" customHeight="1" x14ac:dyDescent="0.25">
      <c r="A46" s="76" t="str">
        <f t="shared" si="0"/>
        <v/>
      </c>
      <c r="B46" s="77" t="str">
        <f t="shared" si="1"/>
        <v/>
      </c>
      <c r="C46" s="78" t="str">
        <f t="shared" si="2"/>
        <v/>
      </c>
      <c r="D46" s="78" t="str">
        <f t="shared" si="3"/>
        <v/>
      </c>
      <c r="E46" s="186"/>
      <c r="F46" s="181"/>
      <c r="G46" s="181"/>
      <c r="H46" s="180"/>
      <c r="I46" s="178"/>
      <c r="J46" s="186"/>
      <c r="K46" s="178"/>
    </row>
    <row r="47" spans="1:11" ht="63" customHeight="1" x14ac:dyDescent="0.25">
      <c r="A47" s="76" t="str">
        <f t="shared" si="0"/>
        <v/>
      </c>
      <c r="B47" s="77" t="str">
        <f t="shared" si="1"/>
        <v/>
      </c>
      <c r="C47" s="78" t="str">
        <f t="shared" si="2"/>
        <v/>
      </c>
      <c r="D47" s="78" t="str">
        <f t="shared" si="3"/>
        <v/>
      </c>
      <c r="E47" s="186"/>
      <c r="F47" s="181"/>
      <c r="G47" s="181"/>
      <c r="H47" s="180"/>
      <c r="I47" s="178"/>
      <c r="J47" s="186"/>
      <c r="K47" s="178"/>
    </row>
    <row r="48" spans="1:11" ht="63" customHeight="1" x14ac:dyDescent="0.25">
      <c r="A48" s="76" t="str">
        <f t="shared" si="0"/>
        <v/>
      </c>
      <c r="B48" s="77" t="str">
        <f t="shared" si="1"/>
        <v/>
      </c>
      <c r="C48" s="78" t="str">
        <f t="shared" si="2"/>
        <v/>
      </c>
      <c r="D48" s="78" t="str">
        <f t="shared" si="3"/>
        <v/>
      </c>
      <c r="E48" s="186"/>
      <c r="F48" s="181"/>
      <c r="G48" s="181"/>
      <c r="H48" s="180"/>
      <c r="I48" s="178"/>
      <c r="J48" s="186"/>
      <c r="K48" s="178"/>
    </row>
    <row r="49" spans="1:11" ht="63" customHeight="1" x14ac:dyDescent="0.25">
      <c r="A49" s="76" t="str">
        <f t="shared" si="0"/>
        <v/>
      </c>
      <c r="B49" s="77" t="str">
        <f t="shared" si="1"/>
        <v/>
      </c>
      <c r="C49" s="78" t="str">
        <f t="shared" si="2"/>
        <v/>
      </c>
      <c r="D49" s="78" t="str">
        <f t="shared" si="3"/>
        <v/>
      </c>
      <c r="E49" s="186"/>
      <c r="F49" s="181"/>
      <c r="G49" s="181"/>
      <c r="H49" s="180"/>
      <c r="I49" s="178"/>
      <c r="J49" s="186"/>
      <c r="K49" s="178"/>
    </row>
    <row r="50" spans="1:11" ht="63" customHeight="1" x14ac:dyDescent="0.25">
      <c r="A50" s="76" t="str">
        <f t="shared" si="0"/>
        <v/>
      </c>
      <c r="B50" s="77" t="str">
        <f t="shared" si="1"/>
        <v/>
      </c>
      <c r="C50" s="78" t="str">
        <f t="shared" si="2"/>
        <v/>
      </c>
      <c r="D50" s="78" t="str">
        <f t="shared" si="3"/>
        <v/>
      </c>
      <c r="E50" s="186"/>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15" priority="2" operator="equal">
      <formula>0</formula>
    </cfRule>
  </conditionalFormatting>
  <conditionalFormatting sqref="E3">
    <cfRule type="expression" dxfId="14" priority="1">
      <formula>$A$3="?"</formula>
    </cfRule>
  </conditionalFormatting>
  <dataValidations count="2">
    <dataValidation type="list" allowBlank="1" showInputMessage="1" showErrorMessage="1" sqref="E5:E50" xr:uid="{00000000-0002-0000-4500-000000000000}">
      <formula1>cpatrudoid</formula1>
    </dataValidation>
    <dataValidation type="list" errorStyle="warning" allowBlank="1" showInputMessage="1" showErrorMessage="1" sqref="J5:J50" xr:uid="{00000000-0002-0000-4500-000001000000}">
      <formula1>cpatrudoif</formula1>
    </dataValidation>
  </dataValidations>
  <pageMargins left="0.7" right="0.7" top="0.75" bottom="0.75" header="0.3" footer="0.3"/>
  <pageSetup paperSize="9" orientation="portrait" horizontalDpi="4294967293" verticalDpi="4294967293"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3.140625" customWidth="1"/>
    <col min="4" max="4" width="14.7109375" customWidth="1"/>
    <col min="5" max="5" width="17.28515625" customWidth="1"/>
    <col min="6" max="6" width="24.140625" customWidth="1"/>
    <col min="7" max="7" width="72.7109375" customWidth="1"/>
    <col min="8" max="8" width="29.5703125" customWidth="1"/>
    <col min="9" max="9" width="45.140625" customWidth="1"/>
    <col min="10" max="10" width="12.7109375" customWidth="1"/>
    <col min="11" max="11" width="45.28515625" customWidth="1"/>
  </cols>
  <sheetData>
    <row r="1" spans="1:11" ht="15.75" x14ac:dyDescent="0.25">
      <c r="A1" s="102" t="str">
        <f>FisaAutoevaluare!A1</f>
        <v>Universitatea SPIRU HARET - 
Anul universitar 2021-2022</v>
      </c>
      <c r="B1" s="102"/>
      <c r="C1" s="102"/>
      <c r="D1" s="102"/>
      <c r="E1" s="102"/>
      <c r="F1" s="669" t="str">
        <f>HYPERLINK("#FisaAutoevaluare!D237","Inapoi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FisaAutoevaluare!D237</f>
        <v>Coordonarea unui proiect internațional, ca manager/ director/ responsabil partener, finanţat cu până la 100.000 Euro, Universitatea Spiru Haret fiind solicitant sau partener. Asigurarea sustenabilității unui proiect implementat.</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2212</v>
      </c>
      <c r="E4" s="197" t="s">
        <v>2317</v>
      </c>
      <c r="F4" s="198" t="s">
        <v>2346</v>
      </c>
      <c r="G4" s="198" t="s">
        <v>2345</v>
      </c>
      <c r="H4" s="198" t="s">
        <v>2347</v>
      </c>
      <c r="I4" s="198" t="s">
        <v>2348</v>
      </c>
      <c r="J4" s="203" t="s">
        <v>2352</v>
      </c>
      <c r="K4" s="198" t="s">
        <v>2349</v>
      </c>
    </row>
    <row r="5" spans="1:11" ht="63" customHeight="1" x14ac:dyDescent="0.25">
      <c r="A5" s="76" t="str">
        <f>IF(B5="","",ROW()-4)</f>
        <v/>
      </c>
      <c r="B5" s="77" t="str">
        <f>IF(OR(F5&lt;&gt;"",G5&lt;&gt;"",K5&lt;&gt;""),"C43","")</f>
        <v/>
      </c>
      <c r="C5" s="78" t="str">
        <f>IF(E5&lt;&gt;"",PROPER(A$3),"")</f>
        <v/>
      </c>
      <c r="D5" s="78" t="str">
        <f>IF(E5&lt;&gt;"","internaţional","")</f>
        <v/>
      </c>
      <c r="E5" s="186"/>
      <c r="F5" s="178"/>
      <c r="G5" s="180"/>
      <c r="H5" s="180"/>
      <c r="I5" s="178"/>
      <c r="J5" s="186"/>
      <c r="K5" s="179"/>
    </row>
    <row r="6" spans="1:11" ht="63" customHeight="1" x14ac:dyDescent="0.25">
      <c r="A6" s="76" t="str">
        <f t="shared" ref="A6:A50" si="0">IF(B6="","",ROW()-4)</f>
        <v/>
      </c>
      <c r="B6" s="77" t="str">
        <f t="shared" ref="B6:B50" si="1">IF(OR(F6&lt;&gt;"",G6&lt;&gt;"",K6&lt;&gt;""),"C43","")</f>
        <v/>
      </c>
      <c r="C6" s="78" t="str">
        <f t="shared" ref="C6:C50" si="2">IF(E6&lt;&gt;"",PROPER(A$3),"")</f>
        <v/>
      </c>
      <c r="D6" s="78" t="str">
        <f t="shared" ref="D6:D50" si="3">IF(E6&lt;&gt;"","internaţional","")</f>
        <v/>
      </c>
      <c r="E6" s="186"/>
      <c r="F6" s="180"/>
      <c r="G6" s="178"/>
      <c r="H6" s="180"/>
      <c r="I6" s="178"/>
      <c r="J6" s="186"/>
      <c r="K6" s="178"/>
    </row>
    <row r="7" spans="1:11" ht="63" customHeight="1" x14ac:dyDescent="0.25">
      <c r="A7" s="76" t="str">
        <f t="shared" si="0"/>
        <v/>
      </c>
      <c r="B7" s="77" t="str">
        <f t="shared" si="1"/>
        <v/>
      </c>
      <c r="C7" s="78" t="str">
        <f t="shared" si="2"/>
        <v/>
      </c>
      <c r="D7" s="78" t="str">
        <f t="shared" si="3"/>
        <v/>
      </c>
      <c r="E7" s="186"/>
      <c r="F7" s="180"/>
      <c r="G7" s="180"/>
      <c r="H7" s="180"/>
      <c r="I7" s="178"/>
      <c r="J7" s="186"/>
      <c r="K7" s="178"/>
    </row>
    <row r="8" spans="1:11" ht="63" customHeight="1" x14ac:dyDescent="0.25">
      <c r="A8" s="76" t="str">
        <f t="shared" si="0"/>
        <v/>
      </c>
      <c r="B8" s="77" t="str">
        <f t="shared" si="1"/>
        <v/>
      </c>
      <c r="C8" s="78" t="str">
        <f t="shared" si="2"/>
        <v/>
      </c>
      <c r="D8" s="78" t="str">
        <f t="shared" si="3"/>
        <v/>
      </c>
      <c r="E8" s="186"/>
      <c r="F8" s="180"/>
      <c r="G8" s="180"/>
      <c r="H8" s="180"/>
      <c r="I8" s="178"/>
      <c r="J8" s="186"/>
      <c r="K8" s="178"/>
    </row>
    <row r="9" spans="1:11" ht="63" customHeight="1" x14ac:dyDescent="0.25">
      <c r="A9" s="76" t="str">
        <f t="shared" si="0"/>
        <v/>
      </c>
      <c r="B9" s="77" t="str">
        <f t="shared" si="1"/>
        <v/>
      </c>
      <c r="C9" s="78" t="str">
        <f t="shared" si="2"/>
        <v/>
      </c>
      <c r="D9" s="78" t="str">
        <f t="shared" si="3"/>
        <v/>
      </c>
      <c r="E9" s="186"/>
      <c r="F9" s="180"/>
      <c r="G9" s="180"/>
      <c r="H9" s="180"/>
      <c r="I9" s="178"/>
      <c r="J9" s="186"/>
      <c r="K9" s="178"/>
    </row>
    <row r="10" spans="1:11" ht="63" customHeight="1" x14ac:dyDescent="0.25">
      <c r="A10" s="76" t="str">
        <f t="shared" si="0"/>
        <v/>
      </c>
      <c r="B10" s="77" t="str">
        <f t="shared" si="1"/>
        <v/>
      </c>
      <c r="C10" s="78" t="str">
        <f t="shared" si="2"/>
        <v/>
      </c>
      <c r="D10" s="78" t="str">
        <f t="shared" si="3"/>
        <v/>
      </c>
      <c r="E10" s="186"/>
      <c r="F10" s="180"/>
      <c r="G10" s="180"/>
      <c r="H10" s="180"/>
      <c r="I10" s="178"/>
      <c r="J10" s="186"/>
      <c r="K10" s="178"/>
    </row>
    <row r="11" spans="1:11" ht="63" customHeight="1" x14ac:dyDescent="0.25">
      <c r="A11" s="76" t="str">
        <f t="shared" si="0"/>
        <v/>
      </c>
      <c r="B11" s="77" t="str">
        <f t="shared" si="1"/>
        <v/>
      </c>
      <c r="C11" s="78" t="str">
        <f t="shared" si="2"/>
        <v/>
      </c>
      <c r="D11" s="78" t="str">
        <f t="shared" si="3"/>
        <v/>
      </c>
      <c r="E11" s="186"/>
      <c r="F11" s="180"/>
      <c r="G11" s="179"/>
      <c r="H11" s="180"/>
      <c r="I11" s="178"/>
      <c r="J11" s="186"/>
      <c r="K11" s="178"/>
    </row>
    <row r="12" spans="1:11" ht="63" customHeight="1" x14ac:dyDescent="0.25">
      <c r="A12" s="76" t="str">
        <f t="shared" si="0"/>
        <v/>
      </c>
      <c r="B12" s="77" t="str">
        <f t="shared" si="1"/>
        <v/>
      </c>
      <c r="C12" s="78" t="str">
        <f t="shared" si="2"/>
        <v/>
      </c>
      <c r="D12" s="78" t="str">
        <f t="shared" si="3"/>
        <v/>
      </c>
      <c r="E12" s="186"/>
      <c r="F12" s="180"/>
      <c r="G12" s="180"/>
      <c r="H12" s="180"/>
      <c r="I12" s="178"/>
      <c r="J12" s="186"/>
      <c r="K12" s="178"/>
    </row>
    <row r="13" spans="1:11" ht="63" customHeight="1" x14ac:dyDescent="0.25">
      <c r="A13" s="76" t="str">
        <f t="shared" si="0"/>
        <v/>
      </c>
      <c r="B13" s="77" t="str">
        <f t="shared" si="1"/>
        <v/>
      </c>
      <c r="C13" s="78" t="str">
        <f t="shared" si="2"/>
        <v/>
      </c>
      <c r="D13" s="78" t="str">
        <f t="shared" si="3"/>
        <v/>
      </c>
      <c r="E13" s="186"/>
      <c r="F13" s="180"/>
      <c r="G13" s="180"/>
      <c r="H13" s="180"/>
      <c r="I13" s="178"/>
      <c r="J13" s="186"/>
      <c r="K13" s="178"/>
    </row>
    <row r="14" spans="1:11" ht="63" customHeight="1" x14ac:dyDescent="0.25">
      <c r="A14" s="76" t="str">
        <f t="shared" si="0"/>
        <v/>
      </c>
      <c r="B14" s="77" t="str">
        <f t="shared" si="1"/>
        <v/>
      </c>
      <c r="C14" s="78" t="str">
        <f t="shared" si="2"/>
        <v/>
      </c>
      <c r="D14" s="78" t="str">
        <f t="shared" si="3"/>
        <v/>
      </c>
      <c r="E14" s="186"/>
      <c r="F14" s="180"/>
      <c r="G14" s="180"/>
      <c r="H14" s="180"/>
      <c r="I14" s="178"/>
      <c r="J14" s="186"/>
      <c r="K14" s="178"/>
    </row>
    <row r="15" spans="1:11" ht="63" customHeight="1" x14ac:dyDescent="0.25">
      <c r="A15" s="76" t="str">
        <f t="shared" si="0"/>
        <v/>
      </c>
      <c r="B15" s="77" t="str">
        <f t="shared" si="1"/>
        <v/>
      </c>
      <c r="C15" s="78" t="str">
        <f t="shared" si="2"/>
        <v/>
      </c>
      <c r="D15" s="78" t="str">
        <f t="shared" si="3"/>
        <v/>
      </c>
      <c r="E15" s="186"/>
      <c r="F15" s="180"/>
      <c r="G15" s="180"/>
      <c r="H15" s="180"/>
      <c r="I15" s="178"/>
      <c r="J15" s="186"/>
      <c r="K15" s="178"/>
    </row>
    <row r="16" spans="1:11" ht="63" customHeight="1" x14ac:dyDescent="0.25">
      <c r="A16" s="76" t="str">
        <f t="shared" si="0"/>
        <v/>
      </c>
      <c r="B16" s="77" t="str">
        <f t="shared" si="1"/>
        <v/>
      </c>
      <c r="C16" s="78" t="str">
        <f t="shared" si="2"/>
        <v/>
      </c>
      <c r="D16" s="78" t="str">
        <f t="shared" si="3"/>
        <v/>
      </c>
      <c r="E16" s="186"/>
      <c r="F16" s="180"/>
      <c r="G16" s="180"/>
      <c r="H16" s="180"/>
      <c r="I16" s="178"/>
      <c r="J16" s="186"/>
      <c r="K16" s="178"/>
    </row>
    <row r="17" spans="1:11" ht="63" customHeight="1" x14ac:dyDescent="0.25">
      <c r="A17" s="76" t="str">
        <f t="shared" si="0"/>
        <v/>
      </c>
      <c r="B17" s="77" t="str">
        <f t="shared" si="1"/>
        <v/>
      </c>
      <c r="C17" s="78" t="str">
        <f t="shared" si="2"/>
        <v/>
      </c>
      <c r="D17" s="78" t="str">
        <f t="shared" si="3"/>
        <v/>
      </c>
      <c r="E17" s="186"/>
      <c r="F17" s="180"/>
      <c r="G17" s="180"/>
      <c r="H17" s="180"/>
      <c r="I17" s="178"/>
      <c r="J17" s="186"/>
      <c r="K17" s="178"/>
    </row>
    <row r="18" spans="1:11" ht="63" customHeight="1" x14ac:dyDescent="0.25">
      <c r="A18" s="76" t="str">
        <f t="shared" si="0"/>
        <v/>
      </c>
      <c r="B18" s="77" t="str">
        <f t="shared" si="1"/>
        <v/>
      </c>
      <c r="C18" s="78" t="str">
        <f t="shared" si="2"/>
        <v/>
      </c>
      <c r="D18" s="78" t="str">
        <f t="shared" si="3"/>
        <v/>
      </c>
      <c r="E18" s="186"/>
      <c r="F18" s="180"/>
      <c r="G18" s="180"/>
      <c r="H18" s="180"/>
      <c r="I18" s="178"/>
      <c r="J18" s="186"/>
      <c r="K18" s="178"/>
    </row>
    <row r="19" spans="1:11" ht="63" customHeight="1" x14ac:dyDescent="0.25">
      <c r="A19" s="76" t="str">
        <f t="shared" si="0"/>
        <v/>
      </c>
      <c r="B19" s="77" t="str">
        <f t="shared" si="1"/>
        <v/>
      </c>
      <c r="C19" s="78" t="str">
        <f t="shared" si="2"/>
        <v/>
      </c>
      <c r="D19" s="78" t="str">
        <f t="shared" si="3"/>
        <v/>
      </c>
      <c r="E19" s="186"/>
      <c r="F19" s="180"/>
      <c r="G19" s="180"/>
      <c r="H19" s="180"/>
      <c r="I19" s="178"/>
      <c r="J19" s="186"/>
      <c r="K19" s="178"/>
    </row>
    <row r="20" spans="1:11" ht="63" customHeight="1" x14ac:dyDescent="0.25">
      <c r="A20" s="76" t="str">
        <f t="shared" si="0"/>
        <v/>
      </c>
      <c r="B20" s="77" t="str">
        <f t="shared" si="1"/>
        <v/>
      </c>
      <c r="C20" s="78" t="str">
        <f t="shared" si="2"/>
        <v/>
      </c>
      <c r="D20" s="78" t="str">
        <f t="shared" si="3"/>
        <v/>
      </c>
      <c r="E20" s="186"/>
      <c r="F20" s="180"/>
      <c r="G20" s="180"/>
      <c r="H20" s="180"/>
      <c r="I20" s="178"/>
      <c r="J20" s="186"/>
      <c r="K20" s="178"/>
    </row>
    <row r="21" spans="1:11" ht="63" customHeight="1" x14ac:dyDescent="0.25">
      <c r="A21" s="76" t="str">
        <f t="shared" si="0"/>
        <v/>
      </c>
      <c r="B21" s="77" t="str">
        <f t="shared" si="1"/>
        <v/>
      </c>
      <c r="C21" s="78" t="str">
        <f t="shared" si="2"/>
        <v/>
      </c>
      <c r="D21" s="78" t="str">
        <f t="shared" si="3"/>
        <v/>
      </c>
      <c r="E21" s="186"/>
      <c r="F21" s="181"/>
      <c r="G21" s="181"/>
      <c r="H21" s="180"/>
      <c r="I21" s="178"/>
      <c r="J21" s="186"/>
      <c r="K21" s="179"/>
    </row>
    <row r="22" spans="1:11" ht="63" customHeight="1" x14ac:dyDescent="0.25">
      <c r="A22" s="76" t="str">
        <f t="shared" si="0"/>
        <v/>
      </c>
      <c r="B22" s="77" t="str">
        <f t="shared" si="1"/>
        <v/>
      </c>
      <c r="C22" s="78" t="str">
        <f t="shared" si="2"/>
        <v/>
      </c>
      <c r="D22" s="78" t="str">
        <f t="shared" si="3"/>
        <v/>
      </c>
      <c r="E22" s="186"/>
      <c r="F22" s="181"/>
      <c r="G22" s="181"/>
      <c r="H22" s="180"/>
      <c r="I22" s="178"/>
      <c r="J22" s="186"/>
      <c r="K22" s="178"/>
    </row>
    <row r="23" spans="1:11" ht="63" customHeight="1" x14ac:dyDescent="0.25">
      <c r="A23" s="76" t="str">
        <f t="shared" si="0"/>
        <v/>
      </c>
      <c r="B23" s="77" t="str">
        <f t="shared" si="1"/>
        <v/>
      </c>
      <c r="C23" s="78" t="str">
        <f t="shared" si="2"/>
        <v/>
      </c>
      <c r="D23" s="78" t="str">
        <f t="shared" si="3"/>
        <v/>
      </c>
      <c r="E23" s="186"/>
      <c r="F23" s="181"/>
      <c r="G23" s="181"/>
      <c r="H23" s="180"/>
      <c r="I23" s="178"/>
      <c r="J23" s="186"/>
      <c r="K23" s="178"/>
    </row>
    <row r="24" spans="1:11" ht="63" customHeight="1" x14ac:dyDescent="0.25">
      <c r="A24" s="76" t="str">
        <f t="shared" si="0"/>
        <v/>
      </c>
      <c r="B24" s="77" t="str">
        <f t="shared" si="1"/>
        <v/>
      </c>
      <c r="C24" s="78" t="str">
        <f t="shared" si="2"/>
        <v/>
      </c>
      <c r="D24" s="78" t="str">
        <f t="shared" si="3"/>
        <v/>
      </c>
      <c r="E24" s="186"/>
      <c r="F24" s="190"/>
      <c r="G24" s="181"/>
      <c r="H24" s="180"/>
      <c r="I24" s="178"/>
      <c r="J24" s="186"/>
      <c r="K24" s="178"/>
    </row>
    <row r="25" spans="1:11" ht="63" customHeight="1" x14ac:dyDescent="0.25">
      <c r="A25" s="76" t="str">
        <f t="shared" si="0"/>
        <v/>
      </c>
      <c r="B25" s="77" t="str">
        <f t="shared" si="1"/>
        <v/>
      </c>
      <c r="C25" s="78" t="str">
        <f t="shared" si="2"/>
        <v/>
      </c>
      <c r="D25" s="78" t="str">
        <f t="shared" si="3"/>
        <v/>
      </c>
      <c r="E25" s="186"/>
      <c r="F25" s="181"/>
      <c r="G25" s="181"/>
      <c r="H25" s="180"/>
      <c r="I25" s="178"/>
      <c r="J25" s="186"/>
      <c r="K25" s="178"/>
    </row>
    <row r="26" spans="1:11" ht="63" customHeight="1" x14ac:dyDescent="0.25">
      <c r="A26" s="76" t="str">
        <f t="shared" si="0"/>
        <v/>
      </c>
      <c r="B26" s="77" t="str">
        <f t="shared" si="1"/>
        <v/>
      </c>
      <c r="C26" s="78" t="str">
        <f t="shared" si="2"/>
        <v/>
      </c>
      <c r="D26" s="78" t="str">
        <f t="shared" si="3"/>
        <v/>
      </c>
      <c r="E26" s="186"/>
      <c r="F26" s="181"/>
      <c r="G26" s="181"/>
      <c r="H26" s="180"/>
      <c r="I26" s="178"/>
      <c r="J26" s="186"/>
      <c r="K26" s="178"/>
    </row>
    <row r="27" spans="1:11" ht="63" customHeight="1" x14ac:dyDescent="0.25">
      <c r="A27" s="76" t="str">
        <f t="shared" si="0"/>
        <v/>
      </c>
      <c r="B27" s="77" t="str">
        <f t="shared" si="1"/>
        <v/>
      </c>
      <c r="C27" s="78" t="str">
        <f t="shared" si="2"/>
        <v/>
      </c>
      <c r="D27" s="78" t="str">
        <f t="shared" si="3"/>
        <v/>
      </c>
      <c r="E27" s="186"/>
      <c r="F27" s="181"/>
      <c r="G27" s="181"/>
      <c r="H27" s="180"/>
      <c r="I27" s="178"/>
      <c r="J27" s="186"/>
      <c r="K27" s="178"/>
    </row>
    <row r="28" spans="1:11" ht="63" customHeight="1" x14ac:dyDescent="0.25">
      <c r="A28" s="76" t="str">
        <f t="shared" si="0"/>
        <v/>
      </c>
      <c r="B28" s="77" t="str">
        <f t="shared" si="1"/>
        <v/>
      </c>
      <c r="C28" s="78" t="str">
        <f t="shared" si="2"/>
        <v/>
      </c>
      <c r="D28" s="78" t="str">
        <f t="shared" si="3"/>
        <v/>
      </c>
      <c r="E28" s="186"/>
      <c r="F28" s="181"/>
      <c r="G28" s="181"/>
      <c r="H28" s="180"/>
      <c r="I28" s="178"/>
      <c r="J28" s="186"/>
      <c r="K28" s="178"/>
    </row>
    <row r="29" spans="1:11" ht="63" customHeight="1" x14ac:dyDescent="0.25">
      <c r="A29" s="76" t="str">
        <f t="shared" si="0"/>
        <v/>
      </c>
      <c r="B29" s="77" t="str">
        <f t="shared" si="1"/>
        <v/>
      </c>
      <c r="C29" s="78" t="str">
        <f t="shared" si="2"/>
        <v/>
      </c>
      <c r="D29" s="78" t="str">
        <f t="shared" si="3"/>
        <v/>
      </c>
      <c r="E29" s="186"/>
      <c r="F29" s="181"/>
      <c r="G29" s="181"/>
      <c r="H29" s="180"/>
      <c r="I29" s="178"/>
      <c r="J29" s="186"/>
      <c r="K29" s="178"/>
    </row>
    <row r="30" spans="1:11" ht="63" customHeight="1" x14ac:dyDescent="0.25">
      <c r="A30" s="76" t="str">
        <f t="shared" si="0"/>
        <v/>
      </c>
      <c r="B30" s="77" t="str">
        <f t="shared" si="1"/>
        <v/>
      </c>
      <c r="C30" s="78" t="str">
        <f t="shared" si="2"/>
        <v/>
      </c>
      <c r="D30" s="78" t="str">
        <f t="shared" si="3"/>
        <v/>
      </c>
      <c r="E30" s="186"/>
      <c r="F30" s="181"/>
      <c r="G30" s="181"/>
      <c r="H30" s="180"/>
      <c r="I30" s="178"/>
      <c r="J30" s="186"/>
      <c r="K30" s="178"/>
    </row>
    <row r="31" spans="1:11" ht="63" customHeight="1" x14ac:dyDescent="0.25">
      <c r="A31" s="76" t="str">
        <f t="shared" si="0"/>
        <v/>
      </c>
      <c r="B31" s="77" t="str">
        <f t="shared" si="1"/>
        <v/>
      </c>
      <c r="C31" s="78" t="str">
        <f t="shared" si="2"/>
        <v/>
      </c>
      <c r="D31" s="78" t="str">
        <f t="shared" si="3"/>
        <v/>
      </c>
      <c r="E31" s="186"/>
      <c r="F31" s="181"/>
      <c r="G31" s="181"/>
      <c r="H31" s="180"/>
      <c r="I31" s="178"/>
      <c r="J31" s="186"/>
      <c r="K31" s="178"/>
    </row>
    <row r="32" spans="1:11" ht="63" customHeight="1" x14ac:dyDescent="0.25">
      <c r="A32" s="76" t="str">
        <f t="shared" si="0"/>
        <v/>
      </c>
      <c r="B32" s="77" t="str">
        <f t="shared" si="1"/>
        <v/>
      </c>
      <c r="C32" s="78" t="str">
        <f t="shared" si="2"/>
        <v/>
      </c>
      <c r="D32" s="78" t="str">
        <f t="shared" si="3"/>
        <v/>
      </c>
      <c r="E32" s="186"/>
      <c r="F32" s="181"/>
      <c r="G32" s="181"/>
      <c r="H32" s="180"/>
      <c r="I32" s="178"/>
      <c r="J32" s="186"/>
      <c r="K32" s="178"/>
    </row>
    <row r="33" spans="1:11" ht="63" customHeight="1" x14ac:dyDescent="0.25">
      <c r="A33" s="76" t="str">
        <f t="shared" si="0"/>
        <v/>
      </c>
      <c r="B33" s="77" t="str">
        <f t="shared" si="1"/>
        <v/>
      </c>
      <c r="C33" s="78" t="str">
        <f t="shared" si="2"/>
        <v/>
      </c>
      <c r="D33" s="78" t="str">
        <f t="shared" si="3"/>
        <v/>
      </c>
      <c r="E33" s="186"/>
      <c r="F33" s="181"/>
      <c r="G33" s="181"/>
      <c r="H33" s="180"/>
      <c r="I33" s="178"/>
      <c r="J33" s="186"/>
      <c r="K33" s="178"/>
    </row>
    <row r="34" spans="1:11" ht="63" customHeight="1" x14ac:dyDescent="0.25">
      <c r="A34" s="76" t="str">
        <f t="shared" si="0"/>
        <v/>
      </c>
      <c r="B34" s="77" t="str">
        <f t="shared" si="1"/>
        <v/>
      </c>
      <c r="C34" s="78" t="str">
        <f t="shared" si="2"/>
        <v/>
      </c>
      <c r="D34" s="78" t="str">
        <f t="shared" si="3"/>
        <v/>
      </c>
      <c r="E34" s="186"/>
      <c r="F34" s="181"/>
      <c r="G34" s="181"/>
      <c r="H34" s="180"/>
      <c r="I34" s="178"/>
      <c r="J34" s="186"/>
      <c r="K34" s="178"/>
    </row>
    <row r="35" spans="1:11" ht="63" customHeight="1" x14ac:dyDescent="0.25">
      <c r="A35" s="76" t="str">
        <f t="shared" si="0"/>
        <v/>
      </c>
      <c r="B35" s="77" t="str">
        <f t="shared" si="1"/>
        <v/>
      </c>
      <c r="C35" s="78" t="str">
        <f t="shared" si="2"/>
        <v/>
      </c>
      <c r="D35" s="78" t="str">
        <f t="shared" si="3"/>
        <v/>
      </c>
      <c r="E35" s="186"/>
      <c r="F35" s="181"/>
      <c r="G35" s="181"/>
      <c r="H35" s="180"/>
      <c r="I35" s="178"/>
      <c r="J35" s="186"/>
      <c r="K35" s="178"/>
    </row>
    <row r="36" spans="1:11" ht="63" customHeight="1" x14ac:dyDescent="0.25">
      <c r="A36" s="76" t="str">
        <f t="shared" si="0"/>
        <v/>
      </c>
      <c r="B36" s="77" t="str">
        <f t="shared" si="1"/>
        <v/>
      </c>
      <c r="C36" s="78" t="str">
        <f t="shared" si="2"/>
        <v/>
      </c>
      <c r="D36" s="78" t="str">
        <f t="shared" si="3"/>
        <v/>
      </c>
      <c r="E36" s="186"/>
      <c r="F36" s="181"/>
      <c r="G36" s="181"/>
      <c r="H36" s="180"/>
      <c r="I36" s="178"/>
      <c r="J36" s="186"/>
      <c r="K36" s="178"/>
    </row>
    <row r="37" spans="1:11" ht="63" customHeight="1" x14ac:dyDescent="0.25">
      <c r="A37" s="76" t="str">
        <f t="shared" si="0"/>
        <v/>
      </c>
      <c r="B37" s="77" t="str">
        <f t="shared" si="1"/>
        <v/>
      </c>
      <c r="C37" s="78" t="str">
        <f t="shared" si="2"/>
        <v/>
      </c>
      <c r="D37" s="78" t="str">
        <f t="shared" si="3"/>
        <v/>
      </c>
      <c r="E37" s="186"/>
      <c r="F37" s="181"/>
      <c r="G37" s="181"/>
      <c r="H37" s="180"/>
      <c r="I37" s="178"/>
      <c r="J37" s="186"/>
      <c r="K37" s="178"/>
    </row>
    <row r="38" spans="1:11" ht="63" customHeight="1" x14ac:dyDescent="0.25">
      <c r="A38" s="76" t="str">
        <f t="shared" si="0"/>
        <v/>
      </c>
      <c r="B38" s="77" t="str">
        <f t="shared" si="1"/>
        <v/>
      </c>
      <c r="C38" s="78" t="str">
        <f t="shared" si="2"/>
        <v/>
      </c>
      <c r="D38" s="78" t="str">
        <f t="shared" si="3"/>
        <v/>
      </c>
      <c r="E38" s="186"/>
      <c r="F38" s="181"/>
      <c r="G38" s="181"/>
      <c r="H38" s="180"/>
      <c r="I38" s="178"/>
      <c r="J38" s="186"/>
      <c r="K38" s="178"/>
    </row>
    <row r="39" spans="1:11" ht="63" customHeight="1" x14ac:dyDescent="0.25">
      <c r="A39" s="76" t="str">
        <f t="shared" si="0"/>
        <v/>
      </c>
      <c r="B39" s="77" t="str">
        <f t="shared" si="1"/>
        <v/>
      </c>
      <c r="C39" s="78" t="str">
        <f t="shared" si="2"/>
        <v/>
      </c>
      <c r="D39" s="78" t="str">
        <f t="shared" si="3"/>
        <v/>
      </c>
      <c r="E39" s="186"/>
      <c r="F39" s="181"/>
      <c r="G39" s="181"/>
      <c r="H39" s="180"/>
      <c r="I39" s="178"/>
      <c r="J39" s="186"/>
      <c r="K39" s="178"/>
    </row>
    <row r="40" spans="1:11" ht="63" customHeight="1" x14ac:dyDescent="0.25">
      <c r="A40" s="76" t="str">
        <f t="shared" si="0"/>
        <v/>
      </c>
      <c r="B40" s="77" t="str">
        <f t="shared" si="1"/>
        <v/>
      </c>
      <c r="C40" s="78" t="str">
        <f t="shared" si="2"/>
        <v/>
      </c>
      <c r="D40" s="78" t="str">
        <f t="shared" si="3"/>
        <v/>
      </c>
      <c r="E40" s="186"/>
      <c r="F40" s="181"/>
      <c r="G40" s="181"/>
      <c r="H40" s="180"/>
      <c r="I40" s="178"/>
      <c r="J40" s="186"/>
      <c r="K40" s="178"/>
    </row>
    <row r="41" spans="1:11" ht="63" customHeight="1" x14ac:dyDescent="0.25">
      <c r="A41" s="76" t="str">
        <f t="shared" si="0"/>
        <v/>
      </c>
      <c r="B41" s="77" t="str">
        <f t="shared" si="1"/>
        <v/>
      </c>
      <c r="C41" s="78" t="str">
        <f t="shared" si="2"/>
        <v/>
      </c>
      <c r="D41" s="78" t="str">
        <f t="shared" si="3"/>
        <v/>
      </c>
      <c r="E41" s="186"/>
      <c r="F41" s="181"/>
      <c r="G41" s="181"/>
      <c r="H41" s="180"/>
      <c r="I41" s="178"/>
      <c r="J41" s="186"/>
      <c r="K41" s="178"/>
    </row>
    <row r="42" spans="1:11" ht="63" customHeight="1" x14ac:dyDescent="0.25">
      <c r="A42" s="76" t="str">
        <f t="shared" si="0"/>
        <v/>
      </c>
      <c r="B42" s="77" t="str">
        <f t="shared" si="1"/>
        <v/>
      </c>
      <c r="C42" s="78" t="str">
        <f t="shared" si="2"/>
        <v/>
      </c>
      <c r="D42" s="78" t="str">
        <f t="shared" si="3"/>
        <v/>
      </c>
      <c r="E42" s="186"/>
      <c r="F42" s="181"/>
      <c r="G42" s="181"/>
      <c r="H42" s="180"/>
      <c r="I42" s="178"/>
      <c r="J42" s="186"/>
      <c r="K42" s="178"/>
    </row>
    <row r="43" spans="1:11" ht="63" customHeight="1" x14ac:dyDescent="0.25">
      <c r="A43" s="76" t="str">
        <f t="shared" si="0"/>
        <v/>
      </c>
      <c r="B43" s="77" t="str">
        <f t="shared" si="1"/>
        <v/>
      </c>
      <c r="C43" s="78" t="str">
        <f t="shared" si="2"/>
        <v/>
      </c>
      <c r="D43" s="78" t="str">
        <f t="shared" si="3"/>
        <v/>
      </c>
      <c r="E43" s="186"/>
      <c r="F43" s="181"/>
      <c r="G43" s="181"/>
      <c r="H43" s="180"/>
      <c r="I43" s="178"/>
      <c r="J43" s="186"/>
      <c r="K43" s="178"/>
    </row>
    <row r="44" spans="1:11" ht="63" customHeight="1" x14ac:dyDescent="0.25">
      <c r="A44" s="76" t="str">
        <f t="shared" si="0"/>
        <v/>
      </c>
      <c r="B44" s="77" t="str">
        <f t="shared" si="1"/>
        <v/>
      </c>
      <c r="C44" s="78" t="str">
        <f t="shared" si="2"/>
        <v/>
      </c>
      <c r="D44" s="78" t="str">
        <f t="shared" si="3"/>
        <v/>
      </c>
      <c r="E44" s="186"/>
      <c r="F44" s="181"/>
      <c r="G44" s="181"/>
      <c r="H44" s="180"/>
      <c r="I44" s="178"/>
      <c r="J44" s="186"/>
      <c r="K44" s="178"/>
    </row>
    <row r="45" spans="1:11" ht="63" customHeight="1" x14ac:dyDescent="0.25">
      <c r="A45" s="76" t="str">
        <f t="shared" si="0"/>
        <v/>
      </c>
      <c r="B45" s="77" t="str">
        <f t="shared" si="1"/>
        <v/>
      </c>
      <c r="C45" s="78" t="str">
        <f t="shared" si="2"/>
        <v/>
      </c>
      <c r="D45" s="78" t="str">
        <f t="shared" si="3"/>
        <v/>
      </c>
      <c r="E45" s="186"/>
      <c r="F45" s="181"/>
      <c r="G45" s="181"/>
      <c r="H45" s="180"/>
      <c r="I45" s="178"/>
      <c r="J45" s="186"/>
      <c r="K45" s="178"/>
    </row>
    <row r="46" spans="1:11" ht="63" customHeight="1" x14ac:dyDescent="0.25">
      <c r="A46" s="76" t="str">
        <f t="shared" si="0"/>
        <v/>
      </c>
      <c r="B46" s="77" t="str">
        <f t="shared" si="1"/>
        <v/>
      </c>
      <c r="C46" s="78" t="str">
        <f t="shared" si="2"/>
        <v/>
      </c>
      <c r="D46" s="78" t="str">
        <f t="shared" si="3"/>
        <v/>
      </c>
      <c r="E46" s="186"/>
      <c r="F46" s="181"/>
      <c r="G46" s="181"/>
      <c r="H46" s="180"/>
      <c r="I46" s="178"/>
      <c r="J46" s="186"/>
      <c r="K46" s="178"/>
    </row>
    <row r="47" spans="1:11" ht="63" customHeight="1" x14ac:dyDescent="0.25">
      <c r="A47" s="76" t="str">
        <f t="shared" si="0"/>
        <v/>
      </c>
      <c r="B47" s="77" t="str">
        <f t="shared" si="1"/>
        <v/>
      </c>
      <c r="C47" s="78" t="str">
        <f t="shared" si="2"/>
        <v/>
      </c>
      <c r="D47" s="78" t="str">
        <f t="shared" si="3"/>
        <v/>
      </c>
      <c r="E47" s="186"/>
      <c r="F47" s="181"/>
      <c r="G47" s="181"/>
      <c r="H47" s="180"/>
      <c r="I47" s="178"/>
      <c r="J47" s="186"/>
      <c r="K47" s="178"/>
    </row>
    <row r="48" spans="1:11" ht="63" customHeight="1" x14ac:dyDescent="0.25">
      <c r="A48" s="76" t="str">
        <f t="shared" si="0"/>
        <v/>
      </c>
      <c r="B48" s="77" t="str">
        <f t="shared" si="1"/>
        <v/>
      </c>
      <c r="C48" s="78" t="str">
        <f t="shared" si="2"/>
        <v/>
      </c>
      <c r="D48" s="78" t="str">
        <f t="shared" si="3"/>
        <v/>
      </c>
      <c r="E48" s="186"/>
      <c r="F48" s="181"/>
      <c r="G48" s="181"/>
      <c r="H48" s="180"/>
      <c r="I48" s="178"/>
      <c r="J48" s="186"/>
      <c r="K48" s="178"/>
    </row>
    <row r="49" spans="1:11" ht="63" customHeight="1" x14ac:dyDescent="0.25">
      <c r="A49" s="76" t="str">
        <f t="shared" si="0"/>
        <v/>
      </c>
      <c r="B49" s="77" t="str">
        <f t="shared" si="1"/>
        <v/>
      </c>
      <c r="C49" s="78" t="str">
        <f t="shared" si="2"/>
        <v/>
      </c>
      <c r="D49" s="78" t="str">
        <f t="shared" si="3"/>
        <v/>
      </c>
      <c r="E49" s="186"/>
      <c r="F49" s="181"/>
      <c r="G49" s="181"/>
      <c r="H49" s="180"/>
      <c r="I49" s="178"/>
      <c r="J49" s="186"/>
      <c r="K49" s="178"/>
    </row>
    <row r="50" spans="1:11" ht="63" customHeight="1" x14ac:dyDescent="0.25">
      <c r="A50" s="76" t="str">
        <f t="shared" si="0"/>
        <v/>
      </c>
      <c r="B50" s="77" t="str">
        <f t="shared" si="1"/>
        <v/>
      </c>
      <c r="C50" s="78" t="str">
        <f t="shared" si="2"/>
        <v/>
      </c>
      <c r="D50" s="78" t="str">
        <f t="shared" si="3"/>
        <v/>
      </c>
      <c r="E50" s="186"/>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13" priority="3" operator="equal">
      <formula>0</formula>
    </cfRule>
  </conditionalFormatting>
  <conditionalFormatting sqref="E3">
    <cfRule type="expression" dxfId="12" priority="2">
      <formula>$A$3="?"</formula>
    </cfRule>
  </conditionalFormatting>
  <dataValidations count="2">
    <dataValidation type="list" errorStyle="warning" allowBlank="1" showInputMessage="1" showErrorMessage="1" sqref="J5:J50" xr:uid="{00000000-0002-0000-4600-000000000000}">
      <formula1>cpatrudoif</formula1>
    </dataValidation>
    <dataValidation type="list" allowBlank="1" showInputMessage="1" showErrorMessage="1" sqref="E5:E50" xr:uid="{00000000-0002-0000-4600-000001000000}">
      <formula1>cpatrutreid</formula1>
    </dataValidation>
  </dataValidations>
  <pageMargins left="0.7" right="0.7" top="0.75" bottom="0.75" header="0.3" footer="0.3"/>
  <pageSetup paperSize="9" orientation="portrait" horizontalDpi="4294967293" verticalDpi="4294967293"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19.7109375" customWidth="1"/>
    <col min="4" max="4" width="14.28515625" customWidth="1"/>
    <col min="5" max="5" width="18" customWidth="1"/>
    <col min="6" max="6" width="24.140625" customWidth="1"/>
    <col min="7" max="7" width="71.7109375" customWidth="1"/>
    <col min="8" max="8" width="27.42578125" customWidth="1"/>
    <col min="9" max="9" width="47.5703125" customWidth="1"/>
    <col min="10" max="10" width="13.7109375" customWidth="1"/>
    <col min="11" max="11" width="40.85546875" customWidth="1"/>
  </cols>
  <sheetData>
    <row r="1" spans="1:11" ht="15.75" x14ac:dyDescent="0.25">
      <c r="A1" s="102" t="str">
        <f>FisaAutoevaluare!A1</f>
        <v>Universitatea SPIRU HARET - 
Anul universitar 2021-2022</v>
      </c>
      <c r="B1" s="102"/>
      <c r="C1" s="102"/>
      <c r="D1" s="102"/>
      <c r="E1" s="102"/>
      <c r="F1" s="669" t="str">
        <f>HYPERLINK("#FisaAutoevaluare!D238","Inapoi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FisaAutoevaluare!D238</f>
        <v>Coordonarea unui proiect național, ca manager/ director/ responsabil partener, finanţat cu peste 100.000 lei, Universitatea Spiru Haret fiind solicitant sau partener. Asigurarea sustenabilității unui proiect implementat.</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2212</v>
      </c>
      <c r="E4" s="197" t="s">
        <v>2317</v>
      </c>
      <c r="F4" s="198" t="s">
        <v>2346</v>
      </c>
      <c r="G4" s="198" t="s">
        <v>2345</v>
      </c>
      <c r="H4" s="198" t="s">
        <v>2347</v>
      </c>
      <c r="I4" s="198" t="s">
        <v>2348</v>
      </c>
      <c r="J4" s="203" t="s">
        <v>2352</v>
      </c>
      <c r="K4" s="198" t="s">
        <v>2349</v>
      </c>
    </row>
    <row r="5" spans="1:11" ht="63" customHeight="1" x14ac:dyDescent="0.25">
      <c r="A5" s="76" t="str">
        <f>IF(B5="","",ROW()-4)</f>
        <v/>
      </c>
      <c r="B5" s="77" t="str">
        <f>IF(OR(F5&lt;&gt;"",G5&lt;&gt;"",K5&lt;&gt;""),"C44","")</f>
        <v/>
      </c>
      <c r="C5" s="78" t="str">
        <f>IF(E5&lt;&gt;"",PROPER(A$3),"")</f>
        <v/>
      </c>
      <c r="D5" s="78" t="str">
        <f>IF(E5&lt;&gt;"","naţional","")</f>
        <v/>
      </c>
      <c r="E5" s="186"/>
      <c r="F5" s="178"/>
      <c r="G5" s="180"/>
      <c r="H5" s="180"/>
      <c r="I5" s="178"/>
      <c r="J5" s="186"/>
      <c r="K5" s="179"/>
    </row>
    <row r="6" spans="1:11" ht="63" customHeight="1" x14ac:dyDescent="0.25">
      <c r="A6" s="76" t="str">
        <f t="shared" ref="A6:A50" si="0">IF(B6="","",ROW()-4)</f>
        <v/>
      </c>
      <c r="B6" s="77" t="str">
        <f t="shared" ref="B6:B50" si="1">IF(OR(F6&lt;&gt;"",G6&lt;&gt;"",K6&lt;&gt;""),"C44","")</f>
        <v/>
      </c>
      <c r="C6" s="78" t="str">
        <f t="shared" ref="C6:C50" si="2">IF(E6&lt;&gt;"",PROPER(A$3),"")</f>
        <v/>
      </c>
      <c r="D6" s="78" t="str">
        <f t="shared" ref="D6:D50" si="3">IF(E6&lt;&gt;"","naţional","")</f>
        <v/>
      </c>
      <c r="E6" s="186"/>
      <c r="F6" s="178"/>
      <c r="G6" s="178"/>
      <c r="H6" s="180"/>
      <c r="I6" s="178"/>
      <c r="J6" s="186"/>
      <c r="K6" s="178"/>
    </row>
    <row r="7" spans="1:11" ht="63" customHeight="1" x14ac:dyDescent="0.25">
      <c r="A7" s="76" t="str">
        <f t="shared" si="0"/>
        <v/>
      </c>
      <c r="B7" s="77" t="str">
        <f t="shared" si="1"/>
        <v/>
      </c>
      <c r="C7" s="78" t="str">
        <f t="shared" si="2"/>
        <v/>
      </c>
      <c r="D7" s="78" t="str">
        <f t="shared" si="3"/>
        <v/>
      </c>
      <c r="E7" s="186"/>
      <c r="F7" s="180"/>
      <c r="G7" s="180"/>
      <c r="H7" s="180"/>
      <c r="I7" s="178"/>
      <c r="J7" s="186"/>
      <c r="K7" s="178"/>
    </row>
    <row r="8" spans="1:11" ht="63" customHeight="1" x14ac:dyDescent="0.25">
      <c r="A8" s="76" t="str">
        <f t="shared" si="0"/>
        <v/>
      </c>
      <c r="B8" s="77" t="str">
        <f t="shared" si="1"/>
        <v/>
      </c>
      <c r="C8" s="78" t="str">
        <f t="shared" si="2"/>
        <v/>
      </c>
      <c r="D8" s="78" t="str">
        <f t="shared" si="3"/>
        <v/>
      </c>
      <c r="E8" s="186"/>
      <c r="F8" s="180"/>
      <c r="G8" s="180"/>
      <c r="H8" s="180"/>
      <c r="I8" s="178"/>
      <c r="J8" s="186"/>
      <c r="K8" s="178"/>
    </row>
    <row r="9" spans="1:11" ht="63" customHeight="1" x14ac:dyDescent="0.25">
      <c r="A9" s="76" t="str">
        <f t="shared" si="0"/>
        <v/>
      </c>
      <c r="B9" s="77" t="str">
        <f t="shared" si="1"/>
        <v/>
      </c>
      <c r="C9" s="78" t="str">
        <f t="shared" si="2"/>
        <v/>
      </c>
      <c r="D9" s="78" t="str">
        <f t="shared" si="3"/>
        <v/>
      </c>
      <c r="E9" s="186"/>
      <c r="F9" s="180"/>
      <c r="G9" s="180"/>
      <c r="H9" s="180"/>
      <c r="I9" s="178"/>
      <c r="J9" s="186"/>
      <c r="K9" s="178"/>
    </row>
    <row r="10" spans="1:11" ht="63" customHeight="1" x14ac:dyDescent="0.25">
      <c r="A10" s="76" t="str">
        <f t="shared" si="0"/>
        <v/>
      </c>
      <c r="B10" s="77" t="str">
        <f t="shared" si="1"/>
        <v/>
      </c>
      <c r="C10" s="78" t="str">
        <f t="shared" si="2"/>
        <v/>
      </c>
      <c r="D10" s="78" t="str">
        <f t="shared" si="3"/>
        <v/>
      </c>
      <c r="E10" s="186"/>
      <c r="F10" s="180"/>
      <c r="G10" s="180"/>
      <c r="H10" s="180"/>
      <c r="I10" s="178"/>
      <c r="J10" s="186"/>
      <c r="K10" s="178"/>
    </row>
    <row r="11" spans="1:11" ht="63" customHeight="1" x14ac:dyDescent="0.25">
      <c r="A11" s="76" t="str">
        <f t="shared" si="0"/>
        <v/>
      </c>
      <c r="B11" s="77" t="str">
        <f t="shared" si="1"/>
        <v/>
      </c>
      <c r="C11" s="78" t="str">
        <f t="shared" si="2"/>
        <v/>
      </c>
      <c r="D11" s="78" t="str">
        <f t="shared" si="3"/>
        <v/>
      </c>
      <c r="E11" s="186"/>
      <c r="F11" s="180"/>
      <c r="G11" s="179"/>
      <c r="H11" s="180"/>
      <c r="I11" s="178"/>
      <c r="J11" s="186"/>
      <c r="K11" s="178"/>
    </row>
    <row r="12" spans="1:11" ht="63" customHeight="1" x14ac:dyDescent="0.25">
      <c r="A12" s="76" t="str">
        <f t="shared" si="0"/>
        <v/>
      </c>
      <c r="B12" s="77" t="str">
        <f t="shared" si="1"/>
        <v/>
      </c>
      <c r="C12" s="78" t="str">
        <f t="shared" si="2"/>
        <v/>
      </c>
      <c r="D12" s="78" t="str">
        <f t="shared" si="3"/>
        <v/>
      </c>
      <c r="E12" s="186"/>
      <c r="F12" s="180"/>
      <c r="G12" s="180"/>
      <c r="H12" s="180"/>
      <c r="I12" s="178"/>
      <c r="J12" s="186"/>
      <c r="K12" s="178"/>
    </row>
    <row r="13" spans="1:11" ht="63" customHeight="1" x14ac:dyDescent="0.25">
      <c r="A13" s="76" t="str">
        <f t="shared" si="0"/>
        <v/>
      </c>
      <c r="B13" s="77" t="str">
        <f t="shared" si="1"/>
        <v/>
      </c>
      <c r="C13" s="78" t="str">
        <f t="shared" si="2"/>
        <v/>
      </c>
      <c r="D13" s="78" t="str">
        <f t="shared" si="3"/>
        <v/>
      </c>
      <c r="E13" s="186"/>
      <c r="F13" s="180"/>
      <c r="G13" s="180"/>
      <c r="H13" s="180"/>
      <c r="I13" s="178"/>
      <c r="J13" s="186"/>
      <c r="K13" s="178"/>
    </row>
    <row r="14" spans="1:11" ht="63" customHeight="1" x14ac:dyDescent="0.25">
      <c r="A14" s="76" t="str">
        <f t="shared" si="0"/>
        <v/>
      </c>
      <c r="B14" s="77" t="str">
        <f t="shared" si="1"/>
        <v/>
      </c>
      <c r="C14" s="78" t="str">
        <f t="shared" si="2"/>
        <v/>
      </c>
      <c r="D14" s="78" t="str">
        <f t="shared" si="3"/>
        <v/>
      </c>
      <c r="E14" s="186"/>
      <c r="F14" s="180"/>
      <c r="G14" s="180"/>
      <c r="H14" s="180"/>
      <c r="I14" s="178"/>
      <c r="J14" s="186"/>
      <c r="K14" s="178"/>
    </row>
    <row r="15" spans="1:11" ht="63" customHeight="1" x14ac:dyDescent="0.25">
      <c r="A15" s="76" t="str">
        <f t="shared" si="0"/>
        <v/>
      </c>
      <c r="B15" s="77" t="str">
        <f t="shared" si="1"/>
        <v/>
      </c>
      <c r="C15" s="78" t="str">
        <f t="shared" si="2"/>
        <v/>
      </c>
      <c r="D15" s="78" t="str">
        <f t="shared" si="3"/>
        <v/>
      </c>
      <c r="E15" s="186"/>
      <c r="F15" s="180"/>
      <c r="G15" s="180"/>
      <c r="H15" s="180"/>
      <c r="I15" s="178"/>
      <c r="J15" s="186"/>
      <c r="K15" s="178"/>
    </row>
    <row r="16" spans="1:11" ht="63" customHeight="1" x14ac:dyDescent="0.25">
      <c r="A16" s="76" t="str">
        <f t="shared" si="0"/>
        <v/>
      </c>
      <c r="B16" s="77" t="str">
        <f t="shared" si="1"/>
        <v/>
      </c>
      <c r="C16" s="78" t="str">
        <f t="shared" si="2"/>
        <v/>
      </c>
      <c r="D16" s="78" t="str">
        <f t="shared" si="3"/>
        <v/>
      </c>
      <c r="E16" s="186"/>
      <c r="F16" s="180"/>
      <c r="G16" s="180"/>
      <c r="H16" s="180"/>
      <c r="I16" s="178"/>
      <c r="J16" s="186"/>
      <c r="K16" s="178"/>
    </row>
    <row r="17" spans="1:11" ht="63" customHeight="1" x14ac:dyDescent="0.25">
      <c r="A17" s="76" t="str">
        <f t="shared" si="0"/>
        <v/>
      </c>
      <c r="B17" s="77" t="str">
        <f t="shared" si="1"/>
        <v/>
      </c>
      <c r="C17" s="78" t="str">
        <f t="shared" si="2"/>
        <v/>
      </c>
      <c r="D17" s="78" t="str">
        <f t="shared" si="3"/>
        <v/>
      </c>
      <c r="E17" s="186"/>
      <c r="F17" s="180"/>
      <c r="G17" s="180"/>
      <c r="H17" s="180"/>
      <c r="I17" s="178"/>
      <c r="J17" s="186"/>
      <c r="K17" s="178"/>
    </row>
    <row r="18" spans="1:11" ht="63" customHeight="1" x14ac:dyDescent="0.25">
      <c r="A18" s="76" t="str">
        <f t="shared" si="0"/>
        <v/>
      </c>
      <c r="B18" s="77" t="str">
        <f t="shared" si="1"/>
        <v/>
      </c>
      <c r="C18" s="78" t="str">
        <f t="shared" si="2"/>
        <v/>
      </c>
      <c r="D18" s="78" t="str">
        <f t="shared" si="3"/>
        <v/>
      </c>
      <c r="E18" s="186"/>
      <c r="F18" s="180"/>
      <c r="G18" s="180"/>
      <c r="H18" s="180"/>
      <c r="I18" s="178"/>
      <c r="J18" s="186"/>
      <c r="K18" s="178"/>
    </row>
    <row r="19" spans="1:11" ht="63" customHeight="1" x14ac:dyDescent="0.25">
      <c r="A19" s="76" t="str">
        <f t="shared" si="0"/>
        <v/>
      </c>
      <c r="B19" s="77" t="str">
        <f t="shared" si="1"/>
        <v/>
      </c>
      <c r="C19" s="78" t="str">
        <f t="shared" si="2"/>
        <v/>
      </c>
      <c r="D19" s="78" t="str">
        <f t="shared" si="3"/>
        <v/>
      </c>
      <c r="E19" s="186"/>
      <c r="F19" s="180"/>
      <c r="G19" s="180"/>
      <c r="H19" s="180"/>
      <c r="I19" s="178"/>
      <c r="J19" s="186"/>
      <c r="K19" s="178"/>
    </row>
    <row r="20" spans="1:11" ht="63" customHeight="1" x14ac:dyDescent="0.25">
      <c r="A20" s="76" t="str">
        <f t="shared" si="0"/>
        <v/>
      </c>
      <c r="B20" s="77" t="str">
        <f t="shared" si="1"/>
        <v/>
      </c>
      <c r="C20" s="78" t="str">
        <f t="shared" si="2"/>
        <v/>
      </c>
      <c r="D20" s="78" t="str">
        <f t="shared" si="3"/>
        <v/>
      </c>
      <c r="E20" s="186"/>
      <c r="F20" s="180"/>
      <c r="G20" s="180"/>
      <c r="H20" s="180"/>
      <c r="I20" s="178"/>
      <c r="J20" s="186"/>
      <c r="K20" s="178"/>
    </row>
    <row r="21" spans="1:11" ht="63" customHeight="1" x14ac:dyDescent="0.25">
      <c r="A21" s="76" t="str">
        <f t="shared" si="0"/>
        <v/>
      </c>
      <c r="B21" s="77" t="str">
        <f t="shared" si="1"/>
        <v/>
      </c>
      <c r="C21" s="78" t="str">
        <f t="shared" si="2"/>
        <v/>
      </c>
      <c r="D21" s="78" t="str">
        <f t="shared" si="3"/>
        <v/>
      </c>
      <c r="E21" s="186"/>
      <c r="F21" s="181"/>
      <c r="G21" s="181"/>
      <c r="H21" s="180"/>
      <c r="I21" s="178"/>
      <c r="J21" s="186"/>
      <c r="K21" s="179"/>
    </row>
    <row r="22" spans="1:11" ht="63" customHeight="1" x14ac:dyDescent="0.25">
      <c r="A22" s="76" t="str">
        <f t="shared" si="0"/>
        <v/>
      </c>
      <c r="B22" s="77" t="str">
        <f t="shared" si="1"/>
        <v/>
      </c>
      <c r="C22" s="78" t="str">
        <f t="shared" si="2"/>
        <v/>
      </c>
      <c r="D22" s="78" t="str">
        <f t="shared" si="3"/>
        <v/>
      </c>
      <c r="E22" s="186"/>
      <c r="F22" s="181"/>
      <c r="G22" s="181"/>
      <c r="H22" s="180"/>
      <c r="I22" s="178"/>
      <c r="J22" s="186"/>
      <c r="K22" s="178"/>
    </row>
    <row r="23" spans="1:11" ht="63" customHeight="1" x14ac:dyDescent="0.25">
      <c r="A23" s="76" t="str">
        <f t="shared" si="0"/>
        <v/>
      </c>
      <c r="B23" s="77" t="str">
        <f t="shared" si="1"/>
        <v/>
      </c>
      <c r="C23" s="78" t="str">
        <f t="shared" si="2"/>
        <v/>
      </c>
      <c r="D23" s="78" t="str">
        <f t="shared" si="3"/>
        <v/>
      </c>
      <c r="E23" s="186"/>
      <c r="F23" s="181"/>
      <c r="G23" s="181"/>
      <c r="H23" s="180"/>
      <c r="I23" s="178"/>
      <c r="J23" s="186"/>
      <c r="K23" s="178"/>
    </row>
    <row r="24" spans="1:11" ht="63" customHeight="1" x14ac:dyDescent="0.25">
      <c r="A24" s="76" t="str">
        <f t="shared" si="0"/>
        <v/>
      </c>
      <c r="B24" s="77" t="str">
        <f t="shared" si="1"/>
        <v/>
      </c>
      <c r="C24" s="78" t="str">
        <f t="shared" si="2"/>
        <v/>
      </c>
      <c r="D24" s="78" t="str">
        <f t="shared" si="3"/>
        <v/>
      </c>
      <c r="E24" s="186"/>
      <c r="F24" s="190"/>
      <c r="G24" s="181"/>
      <c r="H24" s="180"/>
      <c r="I24" s="178"/>
      <c r="J24" s="186"/>
      <c r="K24" s="178"/>
    </row>
    <row r="25" spans="1:11" ht="63" customHeight="1" x14ac:dyDescent="0.25">
      <c r="A25" s="76" t="str">
        <f t="shared" si="0"/>
        <v/>
      </c>
      <c r="B25" s="77" t="str">
        <f t="shared" si="1"/>
        <v/>
      </c>
      <c r="C25" s="78" t="str">
        <f t="shared" si="2"/>
        <v/>
      </c>
      <c r="D25" s="78" t="str">
        <f t="shared" si="3"/>
        <v/>
      </c>
      <c r="E25" s="186"/>
      <c r="F25" s="181"/>
      <c r="G25" s="181"/>
      <c r="H25" s="180"/>
      <c r="I25" s="178"/>
      <c r="J25" s="186"/>
      <c r="K25" s="178"/>
    </row>
    <row r="26" spans="1:11" ht="63" customHeight="1" x14ac:dyDescent="0.25">
      <c r="A26" s="76" t="str">
        <f t="shared" si="0"/>
        <v/>
      </c>
      <c r="B26" s="77" t="str">
        <f t="shared" si="1"/>
        <v/>
      </c>
      <c r="C26" s="78" t="str">
        <f t="shared" si="2"/>
        <v/>
      </c>
      <c r="D26" s="78" t="str">
        <f t="shared" si="3"/>
        <v/>
      </c>
      <c r="E26" s="186"/>
      <c r="F26" s="181"/>
      <c r="G26" s="181"/>
      <c r="H26" s="180"/>
      <c r="I26" s="178"/>
      <c r="J26" s="186"/>
      <c r="K26" s="178"/>
    </row>
    <row r="27" spans="1:11" ht="63" customHeight="1" x14ac:dyDescent="0.25">
      <c r="A27" s="76" t="str">
        <f t="shared" si="0"/>
        <v/>
      </c>
      <c r="B27" s="77" t="str">
        <f t="shared" si="1"/>
        <v/>
      </c>
      <c r="C27" s="78" t="str">
        <f t="shared" si="2"/>
        <v/>
      </c>
      <c r="D27" s="78" t="str">
        <f t="shared" si="3"/>
        <v/>
      </c>
      <c r="E27" s="186"/>
      <c r="F27" s="181"/>
      <c r="G27" s="181"/>
      <c r="H27" s="180"/>
      <c r="I27" s="178"/>
      <c r="J27" s="186"/>
      <c r="K27" s="178"/>
    </row>
    <row r="28" spans="1:11" ht="63" customHeight="1" x14ac:dyDescent="0.25">
      <c r="A28" s="76" t="str">
        <f t="shared" si="0"/>
        <v/>
      </c>
      <c r="B28" s="77" t="str">
        <f t="shared" si="1"/>
        <v/>
      </c>
      <c r="C28" s="78" t="str">
        <f t="shared" si="2"/>
        <v/>
      </c>
      <c r="D28" s="78" t="str">
        <f t="shared" si="3"/>
        <v/>
      </c>
      <c r="E28" s="186"/>
      <c r="F28" s="181"/>
      <c r="G28" s="181"/>
      <c r="H28" s="180"/>
      <c r="I28" s="178"/>
      <c r="J28" s="186"/>
      <c r="K28" s="178"/>
    </row>
    <row r="29" spans="1:11" ht="63" customHeight="1" x14ac:dyDescent="0.25">
      <c r="A29" s="76" t="str">
        <f t="shared" si="0"/>
        <v/>
      </c>
      <c r="B29" s="77" t="str">
        <f t="shared" si="1"/>
        <v/>
      </c>
      <c r="C29" s="78" t="str">
        <f t="shared" si="2"/>
        <v/>
      </c>
      <c r="D29" s="78" t="str">
        <f t="shared" si="3"/>
        <v/>
      </c>
      <c r="E29" s="186"/>
      <c r="F29" s="181"/>
      <c r="G29" s="181"/>
      <c r="H29" s="180"/>
      <c r="I29" s="178"/>
      <c r="J29" s="186"/>
      <c r="K29" s="178"/>
    </row>
    <row r="30" spans="1:11" ht="63" customHeight="1" x14ac:dyDescent="0.25">
      <c r="A30" s="76" t="str">
        <f t="shared" si="0"/>
        <v/>
      </c>
      <c r="B30" s="77" t="str">
        <f t="shared" si="1"/>
        <v/>
      </c>
      <c r="C30" s="78" t="str">
        <f t="shared" si="2"/>
        <v/>
      </c>
      <c r="D30" s="78" t="str">
        <f t="shared" si="3"/>
        <v/>
      </c>
      <c r="E30" s="186"/>
      <c r="F30" s="181"/>
      <c r="G30" s="181"/>
      <c r="H30" s="180"/>
      <c r="I30" s="178"/>
      <c r="J30" s="186"/>
      <c r="K30" s="178"/>
    </row>
    <row r="31" spans="1:11" ht="63" customHeight="1" x14ac:dyDescent="0.25">
      <c r="A31" s="76" t="str">
        <f t="shared" si="0"/>
        <v/>
      </c>
      <c r="B31" s="77" t="str">
        <f t="shared" si="1"/>
        <v/>
      </c>
      <c r="C31" s="78" t="str">
        <f t="shared" si="2"/>
        <v/>
      </c>
      <c r="D31" s="78" t="str">
        <f t="shared" si="3"/>
        <v/>
      </c>
      <c r="E31" s="186"/>
      <c r="F31" s="181"/>
      <c r="G31" s="181"/>
      <c r="H31" s="180"/>
      <c r="I31" s="178"/>
      <c r="J31" s="186"/>
      <c r="K31" s="178"/>
    </row>
    <row r="32" spans="1:11" ht="63" customHeight="1" x14ac:dyDescent="0.25">
      <c r="A32" s="76" t="str">
        <f t="shared" si="0"/>
        <v/>
      </c>
      <c r="B32" s="77" t="str">
        <f t="shared" si="1"/>
        <v/>
      </c>
      <c r="C32" s="78" t="str">
        <f t="shared" si="2"/>
        <v/>
      </c>
      <c r="D32" s="78" t="str">
        <f t="shared" si="3"/>
        <v/>
      </c>
      <c r="E32" s="186"/>
      <c r="F32" s="181"/>
      <c r="G32" s="181"/>
      <c r="H32" s="180"/>
      <c r="I32" s="178"/>
      <c r="J32" s="186"/>
      <c r="K32" s="178"/>
    </row>
    <row r="33" spans="1:11" ht="63" customHeight="1" x14ac:dyDescent="0.25">
      <c r="A33" s="76" t="str">
        <f t="shared" si="0"/>
        <v/>
      </c>
      <c r="B33" s="77" t="str">
        <f t="shared" si="1"/>
        <v/>
      </c>
      <c r="C33" s="78" t="str">
        <f t="shared" si="2"/>
        <v/>
      </c>
      <c r="D33" s="78" t="str">
        <f t="shared" si="3"/>
        <v/>
      </c>
      <c r="E33" s="186"/>
      <c r="F33" s="181"/>
      <c r="G33" s="181"/>
      <c r="H33" s="180"/>
      <c r="I33" s="178"/>
      <c r="J33" s="186"/>
      <c r="K33" s="178"/>
    </row>
    <row r="34" spans="1:11" ht="63" customHeight="1" x14ac:dyDescent="0.25">
      <c r="A34" s="76" t="str">
        <f t="shared" si="0"/>
        <v/>
      </c>
      <c r="B34" s="77" t="str">
        <f t="shared" si="1"/>
        <v/>
      </c>
      <c r="C34" s="78" t="str">
        <f t="shared" si="2"/>
        <v/>
      </c>
      <c r="D34" s="78" t="str">
        <f t="shared" si="3"/>
        <v/>
      </c>
      <c r="E34" s="186"/>
      <c r="F34" s="181"/>
      <c r="G34" s="181"/>
      <c r="H34" s="180"/>
      <c r="I34" s="178"/>
      <c r="J34" s="186"/>
      <c r="K34" s="178"/>
    </row>
    <row r="35" spans="1:11" ht="63" customHeight="1" x14ac:dyDescent="0.25">
      <c r="A35" s="76" t="str">
        <f t="shared" si="0"/>
        <v/>
      </c>
      <c r="B35" s="77" t="str">
        <f t="shared" si="1"/>
        <v/>
      </c>
      <c r="C35" s="78" t="str">
        <f t="shared" si="2"/>
        <v/>
      </c>
      <c r="D35" s="78" t="str">
        <f t="shared" si="3"/>
        <v/>
      </c>
      <c r="E35" s="186"/>
      <c r="F35" s="181"/>
      <c r="G35" s="181"/>
      <c r="H35" s="180"/>
      <c r="I35" s="178"/>
      <c r="J35" s="186"/>
      <c r="K35" s="178"/>
    </row>
    <row r="36" spans="1:11" ht="63" customHeight="1" x14ac:dyDescent="0.25">
      <c r="A36" s="76" t="str">
        <f t="shared" si="0"/>
        <v/>
      </c>
      <c r="B36" s="77" t="str">
        <f t="shared" si="1"/>
        <v/>
      </c>
      <c r="C36" s="78" t="str">
        <f t="shared" si="2"/>
        <v/>
      </c>
      <c r="D36" s="78" t="str">
        <f t="shared" si="3"/>
        <v/>
      </c>
      <c r="E36" s="186"/>
      <c r="F36" s="181"/>
      <c r="G36" s="181"/>
      <c r="H36" s="180"/>
      <c r="I36" s="178"/>
      <c r="J36" s="186"/>
      <c r="K36" s="178"/>
    </row>
    <row r="37" spans="1:11" ht="63" customHeight="1" x14ac:dyDescent="0.25">
      <c r="A37" s="76" t="str">
        <f t="shared" si="0"/>
        <v/>
      </c>
      <c r="B37" s="77" t="str">
        <f t="shared" si="1"/>
        <v/>
      </c>
      <c r="C37" s="78" t="str">
        <f t="shared" si="2"/>
        <v/>
      </c>
      <c r="D37" s="78" t="str">
        <f t="shared" si="3"/>
        <v/>
      </c>
      <c r="E37" s="186"/>
      <c r="F37" s="181"/>
      <c r="G37" s="181"/>
      <c r="H37" s="180"/>
      <c r="I37" s="178"/>
      <c r="J37" s="186"/>
      <c r="K37" s="178"/>
    </row>
    <row r="38" spans="1:11" ht="63" customHeight="1" x14ac:dyDescent="0.25">
      <c r="A38" s="76" t="str">
        <f t="shared" si="0"/>
        <v/>
      </c>
      <c r="B38" s="77" t="str">
        <f t="shared" si="1"/>
        <v/>
      </c>
      <c r="C38" s="78" t="str">
        <f t="shared" si="2"/>
        <v/>
      </c>
      <c r="D38" s="78" t="str">
        <f t="shared" si="3"/>
        <v/>
      </c>
      <c r="E38" s="186"/>
      <c r="F38" s="181"/>
      <c r="G38" s="181"/>
      <c r="H38" s="180"/>
      <c r="I38" s="178"/>
      <c r="J38" s="186"/>
      <c r="K38" s="178"/>
    </row>
    <row r="39" spans="1:11" ht="63" customHeight="1" x14ac:dyDescent="0.25">
      <c r="A39" s="76" t="str">
        <f t="shared" si="0"/>
        <v/>
      </c>
      <c r="B39" s="77" t="str">
        <f t="shared" si="1"/>
        <v/>
      </c>
      <c r="C39" s="78" t="str">
        <f t="shared" si="2"/>
        <v/>
      </c>
      <c r="D39" s="78" t="str">
        <f t="shared" si="3"/>
        <v/>
      </c>
      <c r="E39" s="186"/>
      <c r="F39" s="181"/>
      <c r="G39" s="181"/>
      <c r="H39" s="180"/>
      <c r="I39" s="178"/>
      <c r="J39" s="186"/>
      <c r="K39" s="178"/>
    </row>
    <row r="40" spans="1:11" ht="63" customHeight="1" x14ac:dyDescent="0.25">
      <c r="A40" s="76" t="str">
        <f t="shared" si="0"/>
        <v/>
      </c>
      <c r="B40" s="77" t="str">
        <f t="shared" si="1"/>
        <v/>
      </c>
      <c r="C40" s="78" t="str">
        <f t="shared" si="2"/>
        <v/>
      </c>
      <c r="D40" s="78" t="str">
        <f t="shared" si="3"/>
        <v/>
      </c>
      <c r="E40" s="186"/>
      <c r="F40" s="181"/>
      <c r="G40" s="181"/>
      <c r="H40" s="180"/>
      <c r="I40" s="178"/>
      <c r="J40" s="186"/>
      <c r="K40" s="178"/>
    </row>
    <row r="41" spans="1:11" ht="63" customHeight="1" x14ac:dyDescent="0.25">
      <c r="A41" s="76" t="str">
        <f t="shared" si="0"/>
        <v/>
      </c>
      <c r="B41" s="77" t="str">
        <f t="shared" si="1"/>
        <v/>
      </c>
      <c r="C41" s="78" t="str">
        <f t="shared" si="2"/>
        <v/>
      </c>
      <c r="D41" s="78" t="str">
        <f t="shared" si="3"/>
        <v/>
      </c>
      <c r="E41" s="186"/>
      <c r="F41" s="181"/>
      <c r="G41" s="181"/>
      <c r="H41" s="180"/>
      <c r="I41" s="178"/>
      <c r="J41" s="186"/>
      <c r="K41" s="178"/>
    </row>
    <row r="42" spans="1:11" ht="63" customHeight="1" x14ac:dyDescent="0.25">
      <c r="A42" s="76" t="str">
        <f t="shared" si="0"/>
        <v/>
      </c>
      <c r="B42" s="77" t="str">
        <f t="shared" si="1"/>
        <v/>
      </c>
      <c r="C42" s="78" t="str">
        <f t="shared" si="2"/>
        <v/>
      </c>
      <c r="D42" s="78" t="str">
        <f t="shared" si="3"/>
        <v/>
      </c>
      <c r="E42" s="186"/>
      <c r="F42" s="181"/>
      <c r="G42" s="181"/>
      <c r="H42" s="180"/>
      <c r="I42" s="178"/>
      <c r="J42" s="186"/>
      <c r="K42" s="178"/>
    </row>
    <row r="43" spans="1:11" ht="63" customHeight="1" x14ac:dyDescent="0.25">
      <c r="A43" s="76" t="str">
        <f t="shared" si="0"/>
        <v/>
      </c>
      <c r="B43" s="77" t="str">
        <f t="shared" si="1"/>
        <v/>
      </c>
      <c r="C43" s="78" t="str">
        <f t="shared" si="2"/>
        <v/>
      </c>
      <c r="D43" s="78" t="str">
        <f t="shared" si="3"/>
        <v/>
      </c>
      <c r="E43" s="186"/>
      <c r="F43" s="181"/>
      <c r="G43" s="181"/>
      <c r="H43" s="180"/>
      <c r="I43" s="178"/>
      <c r="J43" s="186"/>
      <c r="K43" s="178"/>
    </row>
    <row r="44" spans="1:11" ht="63" customHeight="1" x14ac:dyDescent="0.25">
      <c r="A44" s="76" t="str">
        <f t="shared" si="0"/>
        <v/>
      </c>
      <c r="B44" s="77" t="str">
        <f t="shared" si="1"/>
        <v/>
      </c>
      <c r="C44" s="78" t="str">
        <f t="shared" si="2"/>
        <v/>
      </c>
      <c r="D44" s="78" t="str">
        <f t="shared" si="3"/>
        <v/>
      </c>
      <c r="E44" s="186"/>
      <c r="F44" s="181"/>
      <c r="G44" s="181"/>
      <c r="H44" s="180"/>
      <c r="I44" s="178"/>
      <c r="J44" s="186"/>
      <c r="K44" s="178"/>
    </row>
    <row r="45" spans="1:11" ht="63" customHeight="1" x14ac:dyDescent="0.25">
      <c r="A45" s="76" t="str">
        <f t="shared" si="0"/>
        <v/>
      </c>
      <c r="B45" s="77" t="str">
        <f t="shared" si="1"/>
        <v/>
      </c>
      <c r="C45" s="78" t="str">
        <f t="shared" si="2"/>
        <v/>
      </c>
      <c r="D45" s="78" t="str">
        <f t="shared" si="3"/>
        <v/>
      </c>
      <c r="E45" s="186"/>
      <c r="F45" s="181"/>
      <c r="G45" s="181"/>
      <c r="H45" s="180"/>
      <c r="I45" s="178"/>
      <c r="J45" s="186"/>
      <c r="K45" s="178"/>
    </row>
    <row r="46" spans="1:11" ht="63" customHeight="1" x14ac:dyDescent="0.25">
      <c r="A46" s="76" t="str">
        <f t="shared" si="0"/>
        <v/>
      </c>
      <c r="B46" s="77" t="str">
        <f t="shared" si="1"/>
        <v/>
      </c>
      <c r="C46" s="78" t="str">
        <f t="shared" si="2"/>
        <v/>
      </c>
      <c r="D46" s="78" t="str">
        <f t="shared" si="3"/>
        <v/>
      </c>
      <c r="E46" s="186"/>
      <c r="F46" s="181"/>
      <c r="G46" s="181"/>
      <c r="H46" s="180"/>
      <c r="I46" s="178"/>
      <c r="J46" s="186"/>
      <c r="K46" s="178"/>
    </row>
    <row r="47" spans="1:11" ht="63" customHeight="1" x14ac:dyDescent="0.25">
      <c r="A47" s="76" t="str">
        <f t="shared" si="0"/>
        <v/>
      </c>
      <c r="B47" s="77" t="str">
        <f t="shared" si="1"/>
        <v/>
      </c>
      <c r="C47" s="78" t="str">
        <f t="shared" si="2"/>
        <v/>
      </c>
      <c r="D47" s="78" t="str">
        <f t="shared" si="3"/>
        <v/>
      </c>
      <c r="E47" s="186"/>
      <c r="F47" s="181"/>
      <c r="G47" s="181"/>
      <c r="H47" s="180"/>
      <c r="I47" s="178"/>
      <c r="J47" s="186"/>
      <c r="K47" s="178"/>
    </row>
    <row r="48" spans="1:11" ht="63" customHeight="1" x14ac:dyDescent="0.25">
      <c r="A48" s="76" t="str">
        <f t="shared" si="0"/>
        <v/>
      </c>
      <c r="B48" s="77" t="str">
        <f t="shared" si="1"/>
        <v/>
      </c>
      <c r="C48" s="78" t="str">
        <f t="shared" si="2"/>
        <v/>
      </c>
      <c r="D48" s="78" t="str">
        <f t="shared" si="3"/>
        <v/>
      </c>
      <c r="E48" s="186"/>
      <c r="F48" s="181"/>
      <c r="G48" s="181"/>
      <c r="H48" s="180"/>
      <c r="I48" s="178"/>
      <c r="J48" s="186"/>
      <c r="K48" s="178"/>
    </row>
    <row r="49" spans="1:11" ht="63" customHeight="1" x14ac:dyDescent="0.25">
      <c r="A49" s="76" t="str">
        <f t="shared" si="0"/>
        <v/>
      </c>
      <c r="B49" s="77" t="str">
        <f t="shared" si="1"/>
        <v/>
      </c>
      <c r="C49" s="78" t="str">
        <f t="shared" si="2"/>
        <v/>
      </c>
      <c r="D49" s="78" t="str">
        <f t="shared" si="3"/>
        <v/>
      </c>
      <c r="E49" s="186"/>
      <c r="F49" s="181"/>
      <c r="G49" s="181"/>
      <c r="H49" s="180"/>
      <c r="I49" s="178"/>
      <c r="J49" s="186"/>
      <c r="K49" s="178"/>
    </row>
    <row r="50" spans="1:11" ht="63" customHeight="1" x14ac:dyDescent="0.25">
      <c r="A50" s="76" t="str">
        <f t="shared" si="0"/>
        <v/>
      </c>
      <c r="B50" s="77" t="str">
        <f t="shared" si="1"/>
        <v/>
      </c>
      <c r="C50" s="78" t="str">
        <f t="shared" si="2"/>
        <v/>
      </c>
      <c r="D50" s="78" t="str">
        <f t="shared" si="3"/>
        <v/>
      </c>
      <c r="E50" s="186"/>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11" priority="3" operator="equal">
      <formula>0</formula>
    </cfRule>
  </conditionalFormatting>
  <conditionalFormatting sqref="E3">
    <cfRule type="expression" dxfId="10" priority="2">
      <formula>$A$3="?"</formula>
    </cfRule>
  </conditionalFormatting>
  <dataValidations count="2">
    <dataValidation type="list" errorStyle="warning" allowBlank="1" showInputMessage="1" showErrorMessage="1" sqref="J5:J50" xr:uid="{00000000-0002-0000-4700-000000000000}">
      <formula1>cpatrudoif</formula1>
    </dataValidation>
    <dataValidation type="list" allowBlank="1" showInputMessage="1" showErrorMessage="1" sqref="E5:E50" xr:uid="{00000000-0002-0000-4700-000001000000}">
      <formula1>cpatrupatrud</formula1>
    </dataValidation>
  </dataValidations>
  <pageMargins left="0.7" right="0.7" top="0.75" bottom="0.75" header="0.3" footer="0.3"/>
  <pageSetup paperSize="9" orientation="portrait" horizontalDpi="4294967293" verticalDpi="4294967293"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2.28515625" customWidth="1"/>
    <col min="4" max="4" width="11.140625" customWidth="1"/>
    <col min="5" max="5" width="18.42578125" customWidth="1"/>
    <col min="6" max="6" width="24.140625" customWidth="1"/>
    <col min="7" max="7" width="66.140625" customWidth="1"/>
    <col min="8" max="8" width="31.5703125" customWidth="1"/>
    <col min="9" max="9" width="50.42578125" customWidth="1"/>
    <col min="10" max="10" width="13" customWidth="1"/>
    <col min="11" max="11" width="43" customWidth="1"/>
  </cols>
  <sheetData>
    <row r="1" spans="1:11" ht="15.75" x14ac:dyDescent="0.25">
      <c r="A1" s="102" t="str">
        <f>FisaAutoevaluare!A1</f>
        <v>Universitatea SPIRU HARET - 
Anul universitar 2021-2022</v>
      </c>
      <c r="B1" s="102"/>
      <c r="C1" s="102"/>
      <c r="D1" s="102"/>
      <c r="E1" s="102"/>
      <c r="F1" s="669" t="str">
        <f>HYPERLINK("#FisaAutoevaluare!D239","Inapoi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FisaAutoevaluare!D239</f>
        <v>Coordonarea unui proiect național, ca manager/ director/ responsabil partener, finanţat cu până la 100.000 lei, Universitatea Spiru Haret fiind solicitant sau partener. Asigurarea sustenabilității unui proiect implementat.</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2212</v>
      </c>
      <c r="E4" s="197" t="s">
        <v>2317</v>
      </c>
      <c r="F4" s="198" t="s">
        <v>2346</v>
      </c>
      <c r="G4" s="198" t="s">
        <v>2345</v>
      </c>
      <c r="H4" s="198" t="s">
        <v>2347</v>
      </c>
      <c r="I4" s="198" t="s">
        <v>2348</v>
      </c>
      <c r="J4" s="203" t="s">
        <v>2352</v>
      </c>
      <c r="K4" s="198" t="s">
        <v>2349</v>
      </c>
    </row>
    <row r="5" spans="1:11" ht="63" customHeight="1" x14ac:dyDescent="0.25">
      <c r="A5" s="76" t="str">
        <f>IF(B5="","",ROW()-4)</f>
        <v/>
      </c>
      <c r="B5" s="77" t="str">
        <f>IF(OR(F5&lt;&gt;"",G5&lt;&gt;"",K5&lt;&gt;""),"C45","")</f>
        <v/>
      </c>
      <c r="C5" s="78" t="str">
        <f>IF(E5&lt;&gt;"",PROPER(A$3),"")</f>
        <v/>
      </c>
      <c r="D5" s="78" t="str">
        <f>IF(E5&lt;&gt;"","naţional","")</f>
        <v/>
      </c>
      <c r="E5" s="186"/>
      <c r="F5" s="178"/>
      <c r="G5" s="178"/>
      <c r="H5" s="180"/>
      <c r="I5" s="178"/>
      <c r="J5" s="186"/>
      <c r="K5" s="179"/>
    </row>
    <row r="6" spans="1:11" ht="63" customHeight="1" x14ac:dyDescent="0.25">
      <c r="A6" s="76" t="str">
        <f t="shared" ref="A6:A50" si="0">IF(B6="","",ROW()-4)</f>
        <v/>
      </c>
      <c r="B6" s="77" t="str">
        <f t="shared" ref="B6:B50" si="1">IF(OR(F6&lt;&gt;"",G6&lt;&gt;"",K6&lt;&gt;""),"C45","")</f>
        <v/>
      </c>
      <c r="C6" s="78" t="str">
        <f t="shared" ref="C6:C50" si="2">IF(E6&lt;&gt;"",PROPER(A$3),"")</f>
        <v/>
      </c>
      <c r="D6" s="78" t="str">
        <f t="shared" ref="D6:D50" si="3">IF(E6&lt;&gt;"","naţional","")</f>
        <v/>
      </c>
      <c r="E6" s="186"/>
      <c r="F6" s="178"/>
      <c r="G6" s="178"/>
      <c r="H6" s="180"/>
      <c r="I6" s="178"/>
      <c r="J6" s="186"/>
      <c r="K6" s="178"/>
    </row>
    <row r="7" spans="1:11" ht="63" customHeight="1" x14ac:dyDescent="0.25">
      <c r="A7" s="76" t="str">
        <f t="shared" si="0"/>
        <v/>
      </c>
      <c r="B7" s="77" t="str">
        <f t="shared" si="1"/>
        <v/>
      </c>
      <c r="C7" s="78" t="str">
        <f t="shared" si="2"/>
        <v/>
      </c>
      <c r="D7" s="78" t="str">
        <f t="shared" si="3"/>
        <v/>
      </c>
      <c r="E7" s="186"/>
      <c r="F7" s="180"/>
      <c r="G7" s="180"/>
      <c r="H7" s="180"/>
      <c r="I7" s="178"/>
      <c r="J7" s="186"/>
      <c r="K7" s="178"/>
    </row>
    <row r="8" spans="1:11" ht="63" customHeight="1" x14ac:dyDescent="0.25">
      <c r="A8" s="76" t="str">
        <f t="shared" si="0"/>
        <v/>
      </c>
      <c r="B8" s="77" t="str">
        <f t="shared" si="1"/>
        <v/>
      </c>
      <c r="C8" s="78" t="str">
        <f t="shared" si="2"/>
        <v/>
      </c>
      <c r="D8" s="78" t="str">
        <f t="shared" si="3"/>
        <v/>
      </c>
      <c r="E8" s="186"/>
      <c r="F8" s="180"/>
      <c r="G8" s="180"/>
      <c r="H8" s="180"/>
      <c r="I8" s="178"/>
      <c r="J8" s="186"/>
      <c r="K8" s="178"/>
    </row>
    <row r="9" spans="1:11" ht="63" customHeight="1" x14ac:dyDescent="0.25">
      <c r="A9" s="76" t="str">
        <f t="shared" si="0"/>
        <v/>
      </c>
      <c r="B9" s="77" t="str">
        <f t="shared" si="1"/>
        <v/>
      </c>
      <c r="C9" s="78" t="str">
        <f t="shared" si="2"/>
        <v/>
      </c>
      <c r="D9" s="78" t="str">
        <f t="shared" si="3"/>
        <v/>
      </c>
      <c r="E9" s="186"/>
      <c r="F9" s="180"/>
      <c r="G9" s="180"/>
      <c r="H9" s="180"/>
      <c r="I9" s="178"/>
      <c r="J9" s="186"/>
      <c r="K9" s="178"/>
    </row>
    <row r="10" spans="1:11" ht="63" customHeight="1" x14ac:dyDescent="0.25">
      <c r="A10" s="76" t="str">
        <f t="shared" si="0"/>
        <v/>
      </c>
      <c r="B10" s="77" t="str">
        <f t="shared" si="1"/>
        <v/>
      </c>
      <c r="C10" s="78" t="str">
        <f t="shared" si="2"/>
        <v/>
      </c>
      <c r="D10" s="78" t="str">
        <f t="shared" si="3"/>
        <v/>
      </c>
      <c r="E10" s="186"/>
      <c r="F10" s="180"/>
      <c r="G10" s="180"/>
      <c r="H10" s="180"/>
      <c r="I10" s="178"/>
      <c r="J10" s="186"/>
      <c r="K10" s="178"/>
    </row>
    <row r="11" spans="1:11" ht="63" customHeight="1" x14ac:dyDescent="0.25">
      <c r="A11" s="76" t="str">
        <f t="shared" si="0"/>
        <v/>
      </c>
      <c r="B11" s="77" t="str">
        <f t="shared" si="1"/>
        <v/>
      </c>
      <c r="C11" s="78" t="str">
        <f t="shared" si="2"/>
        <v/>
      </c>
      <c r="D11" s="78" t="str">
        <f t="shared" si="3"/>
        <v/>
      </c>
      <c r="E11" s="186"/>
      <c r="F11" s="180"/>
      <c r="G11" s="179"/>
      <c r="H11" s="180"/>
      <c r="I11" s="178"/>
      <c r="J11" s="186"/>
      <c r="K11" s="178"/>
    </row>
    <row r="12" spans="1:11" ht="63" customHeight="1" x14ac:dyDescent="0.25">
      <c r="A12" s="76" t="str">
        <f t="shared" si="0"/>
        <v/>
      </c>
      <c r="B12" s="77" t="str">
        <f t="shared" si="1"/>
        <v/>
      </c>
      <c r="C12" s="78" t="str">
        <f t="shared" si="2"/>
        <v/>
      </c>
      <c r="D12" s="78" t="str">
        <f t="shared" si="3"/>
        <v/>
      </c>
      <c r="E12" s="186"/>
      <c r="F12" s="180"/>
      <c r="G12" s="180"/>
      <c r="H12" s="180"/>
      <c r="I12" s="178"/>
      <c r="J12" s="186"/>
      <c r="K12" s="178"/>
    </row>
    <row r="13" spans="1:11" ht="63" customHeight="1" x14ac:dyDescent="0.25">
      <c r="A13" s="76" t="str">
        <f t="shared" si="0"/>
        <v/>
      </c>
      <c r="B13" s="77" t="str">
        <f t="shared" si="1"/>
        <v/>
      </c>
      <c r="C13" s="78" t="str">
        <f t="shared" si="2"/>
        <v/>
      </c>
      <c r="D13" s="78" t="str">
        <f t="shared" si="3"/>
        <v/>
      </c>
      <c r="E13" s="186"/>
      <c r="F13" s="180"/>
      <c r="G13" s="180"/>
      <c r="H13" s="180"/>
      <c r="I13" s="178"/>
      <c r="J13" s="186"/>
      <c r="K13" s="178"/>
    </row>
    <row r="14" spans="1:11" ht="63" customHeight="1" x14ac:dyDescent="0.25">
      <c r="A14" s="76" t="str">
        <f t="shared" si="0"/>
        <v/>
      </c>
      <c r="B14" s="77" t="str">
        <f t="shared" si="1"/>
        <v/>
      </c>
      <c r="C14" s="78" t="str">
        <f t="shared" si="2"/>
        <v/>
      </c>
      <c r="D14" s="78" t="str">
        <f t="shared" si="3"/>
        <v/>
      </c>
      <c r="E14" s="186"/>
      <c r="F14" s="180"/>
      <c r="G14" s="180"/>
      <c r="H14" s="180"/>
      <c r="I14" s="178"/>
      <c r="J14" s="186"/>
      <c r="K14" s="178"/>
    </row>
    <row r="15" spans="1:11" ht="63" customHeight="1" x14ac:dyDescent="0.25">
      <c r="A15" s="76" t="str">
        <f t="shared" si="0"/>
        <v/>
      </c>
      <c r="B15" s="77" t="str">
        <f t="shared" si="1"/>
        <v/>
      </c>
      <c r="C15" s="78" t="str">
        <f t="shared" si="2"/>
        <v/>
      </c>
      <c r="D15" s="78" t="str">
        <f t="shared" si="3"/>
        <v/>
      </c>
      <c r="E15" s="186"/>
      <c r="F15" s="180"/>
      <c r="G15" s="180"/>
      <c r="H15" s="180"/>
      <c r="I15" s="178"/>
      <c r="J15" s="186"/>
      <c r="K15" s="178"/>
    </row>
    <row r="16" spans="1:11" ht="63" customHeight="1" x14ac:dyDescent="0.25">
      <c r="A16" s="76" t="str">
        <f t="shared" si="0"/>
        <v/>
      </c>
      <c r="B16" s="77" t="str">
        <f t="shared" si="1"/>
        <v/>
      </c>
      <c r="C16" s="78" t="str">
        <f t="shared" si="2"/>
        <v/>
      </c>
      <c r="D16" s="78" t="str">
        <f t="shared" si="3"/>
        <v/>
      </c>
      <c r="E16" s="186"/>
      <c r="F16" s="180"/>
      <c r="G16" s="180"/>
      <c r="H16" s="180"/>
      <c r="I16" s="178"/>
      <c r="J16" s="186"/>
      <c r="K16" s="178"/>
    </row>
    <row r="17" spans="1:11" ht="63" customHeight="1" x14ac:dyDescent="0.25">
      <c r="A17" s="76" t="str">
        <f t="shared" si="0"/>
        <v/>
      </c>
      <c r="B17" s="77" t="str">
        <f t="shared" si="1"/>
        <v/>
      </c>
      <c r="C17" s="78" t="str">
        <f t="shared" si="2"/>
        <v/>
      </c>
      <c r="D17" s="78" t="str">
        <f t="shared" si="3"/>
        <v/>
      </c>
      <c r="E17" s="186"/>
      <c r="F17" s="180"/>
      <c r="G17" s="180"/>
      <c r="H17" s="180"/>
      <c r="I17" s="178"/>
      <c r="J17" s="186"/>
      <c r="K17" s="178"/>
    </row>
    <row r="18" spans="1:11" ht="63" customHeight="1" x14ac:dyDescent="0.25">
      <c r="A18" s="76" t="str">
        <f t="shared" si="0"/>
        <v/>
      </c>
      <c r="B18" s="77" t="str">
        <f t="shared" si="1"/>
        <v/>
      </c>
      <c r="C18" s="78" t="str">
        <f t="shared" si="2"/>
        <v/>
      </c>
      <c r="D18" s="78" t="str">
        <f t="shared" si="3"/>
        <v/>
      </c>
      <c r="E18" s="186"/>
      <c r="F18" s="180"/>
      <c r="G18" s="180"/>
      <c r="H18" s="180"/>
      <c r="I18" s="178"/>
      <c r="J18" s="186"/>
      <c r="K18" s="178"/>
    </row>
    <row r="19" spans="1:11" ht="63" customHeight="1" x14ac:dyDescent="0.25">
      <c r="A19" s="76" t="str">
        <f t="shared" si="0"/>
        <v/>
      </c>
      <c r="B19" s="77" t="str">
        <f t="shared" si="1"/>
        <v/>
      </c>
      <c r="C19" s="78" t="str">
        <f t="shared" si="2"/>
        <v/>
      </c>
      <c r="D19" s="78" t="str">
        <f t="shared" si="3"/>
        <v/>
      </c>
      <c r="E19" s="186"/>
      <c r="F19" s="180"/>
      <c r="G19" s="180"/>
      <c r="H19" s="180"/>
      <c r="I19" s="178"/>
      <c r="J19" s="186"/>
      <c r="K19" s="178"/>
    </row>
    <row r="20" spans="1:11" ht="63" customHeight="1" x14ac:dyDescent="0.25">
      <c r="A20" s="76" t="str">
        <f t="shared" si="0"/>
        <v/>
      </c>
      <c r="B20" s="77" t="str">
        <f t="shared" si="1"/>
        <v/>
      </c>
      <c r="C20" s="78" t="str">
        <f t="shared" si="2"/>
        <v/>
      </c>
      <c r="D20" s="78" t="str">
        <f t="shared" si="3"/>
        <v/>
      </c>
      <c r="E20" s="186"/>
      <c r="F20" s="180"/>
      <c r="G20" s="180"/>
      <c r="H20" s="180"/>
      <c r="I20" s="178"/>
      <c r="J20" s="186"/>
      <c r="K20" s="178"/>
    </row>
    <row r="21" spans="1:11" ht="63" customHeight="1" x14ac:dyDescent="0.25">
      <c r="A21" s="76" t="str">
        <f t="shared" si="0"/>
        <v/>
      </c>
      <c r="B21" s="77" t="str">
        <f t="shared" si="1"/>
        <v/>
      </c>
      <c r="C21" s="78" t="str">
        <f t="shared" si="2"/>
        <v/>
      </c>
      <c r="D21" s="78" t="str">
        <f t="shared" si="3"/>
        <v/>
      </c>
      <c r="E21" s="186"/>
      <c r="F21" s="181"/>
      <c r="G21" s="181"/>
      <c r="H21" s="180"/>
      <c r="I21" s="178"/>
      <c r="J21" s="186"/>
      <c r="K21" s="179"/>
    </row>
    <row r="22" spans="1:11" ht="63" customHeight="1" x14ac:dyDescent="0.25">
      <c r="A22" s="76" t="str">
        <f t="shared" si="0"/>
        <v/>
      </c>
      <c r="B22" s="77" t="str">
        <f t="shared" si="1"/>
        <v/>
      </c>
      <c r="C22" s="78" t="str">
        <f t="shared" si="2"/>
        <v/>
      </c>
      <c r="D22" s="78" t="str">
        <f t="shared" si="3"/>
        <v/>
      </c>
      <c r="E22" s="186"/>
      <c r="F22" s="181"/>
      <c r="G22" s="181"/>
      <c r="H22" s="180"/>
      <c r="I22" s="178"/>
      <c r="J22" s="186"/>
      <c r="K22" s="178"/>
    </row>
    <row r="23" spans="1:11" ht="63" customHeight="1" x14ac:dyDescent="0.25">
      <c r="A23" s="76" t="str">
        <f t="shared" si="0"/>
        <v/>
      </c>
      <c r="B23" s="77" t="str">
        <f t="shared" si="1"/>
        <v/>
      </c>
      <c r="C23" s="78" t="str">
        <f t="shared" si="2"/>
        <v/>
      </c>
      <c r="D23" s="78" t="str">
        <f t="shared" si="3"/>
        <v/>
      </c>
      <c r="E23" s="186"/>
      <c r="F23" s="181"/>
      <c r="G23" s="181"/>
      <c r="H23" s="180"/>
      <c r="I23" s="178"/>
      <c r="J23" s="186"/>
      <c r="K23" s="178"/>
    </row>
    <row r="24" spans="1:11" ht="63" customHeight="1" x14ac:dyDescent="0.25">
      <c r="A24" s="76" t="str">
        <f t="shared" si="0"/>
        <v/>
      </c>
      <c r="B24" s="77" t="str">
        <f t="shared" si="1"/>
        <v/>
      </c>
      <c r="C24" s="78" t="str">
        <f t="shared" si="2"/>
        <v/>
      </c>
      <c r="D24" s="78" t="str">
        <f t="shared" si="3"/>
        <v/>
      </c>
      <c r="E24" s="186"/>
      <c r="F24" s="190"/>
      <c r="G24" s="181"/>
      <c r="H24" s="180"/>
      <c r="I24" s="178"/>
      <c r="J24" s="186"/>
      <c r="K24" s="178"/>
    </row>
    <row r="25" spans="1:11" ht="63" customHeight="1" x14ac:dyDescent="0.25">
      <c r="A25" s="76" t="str">
        <f t="shared" si="0"/>
        <v/>
      </c>
      <c r="B25" s="77" t="str">
        <f t="shared" si="1"/>
        <v/>
      </c>
      <c r="C25" s="78" t="str">
        <f t="shared" si="2"/>
        <v/>
      </c>
      <c r="D25" s="78" t="str">
        <f t="shared" si="3"/>
        <v/>
      </c>
      <c r="E25" s="186"/>
      <c r="F25" s="181"/>
      <c r="G25" s="181"/>
      <c r="H25" s="180"/>
      <c r="I25" s="178"/>
      <c r="J25" s="186"/>
      <c r="K25" s="178"/>
    </row>
    <row r="26" spans="1:11" ht="63" customHeight="1" x14ac:dyDescent="0.25">
      <c r="A26" s="76" t="str">
        <f t="shared" si="0"/>
        <v/>
      </c>
      <c r="B26" s="77" t="str">
        <f t="shared" si="1"/>
        <v/>
      </c>
      <c r="C26" s="78" t="str">
        <f t="shared" si="2"/>
        <v/>
      </c>
      <c r="D26" s="78" t="str">
        <f t="shared" si="3"/>
        <v/>
      </c>
      <c r="E26" s="186"/>
      <c r="F26" s="181"/>
      <c r="G26" s="181"/>
      <c r="H26" s="180"/>
      <c r="I26" s="178"/>
      <c r="J26" s="186"/>
      <c r="K26" s="178"/>
    </row>
    <row r="27" spans="1:11" ht="63" customHeight="1" x14ac:dyDescent="0.25">
      <c r="A27" s="76" t="str">
        <f t="shared" si="0"/>
        <v/>
      </c>
      <c r="B27" s="77" t="str">
        <f t="shared" si="1"/>
        <v/>
      </c>
      <c r="C27" s="78" t="str">
        <f t="shared" si="2"/>
        <v/>
      </c>
      <c r="D27" s="78" t="str">
        <f t="shared" si="3"/>
        <v/>
      </c>
      <c r="E27" s="186"/>
      <c r="F27" s="181"/>
      <c r="G27" s="181"/>
      <c r="H27" s="180"/>
      <c r="I27" s="178"/>
      <c r="J27" s="186"/>
      <c r="K27" s="178"/>
    </row>
    <row r="28" spans="1:11" ht="63" customHeight="1" x14ac:dyDescent="0.25">
      <c r="A28" s="76" t="str">
        <f t="shared" si="0"/>
        <v/>
      </c>
      <c r="B28" s="77" t="str">
        <f t="shared" si="1"/>
        <v/>
      </c>
      <c r="C28" s="78" t="str">
        <f t="shared" si="2"/>
        <v/>
      </c>
      <c r="D28" s="78" t="str">
        <f t="shared" si="3"/>
        <v/>
      </c>
      <c r="E28" s="186"/>
      <c r="F28" s="181"/>
      <c r="G28" s="181"/>
      <c r="H28" s="180"/>
      <c r="I28" s="178"/>
      <c r="J28" s="186"/>
      <c r="K28" s="178"/>
    </row>
    <row r="29" spans="1:11" ht="63" customHeight="1" x14ac:dyDescent="0.25">
      <c r="A29" s="76" t="str">
        <f t="shared" si="0"/>
        <v/>
      </c>
      <c r="B29" s="77" t="str">
        <f t="shared" si="1"/>
        <v/>
      </c>
      <c r="C29" s="78" t="str">
        <f t="shared" si="2"/>
        <v/>
      </c>
      <c r="D29" s="78" t="str">
        <f t="shared" si="3"/>
        <v/>
      </c>
      <c r="E29" s="186"/>
      <c r="F29" s="181"/>
      <c r="G29" s="181"/>
      <c r="H29" s="180"/>
      <c r="I29" s="178"/>
      <c r="J29" s="186"/>
      <c r="K29" s="178"/>
    </row>
    <row r="30" spans="1:11" ht="63" customHeight="1" x14ac:dyDescent="0.25">
      <c r="A30" s="76" t="str">
        <f t="shared" si="0"/>
        <v/>
      </c>
      <c r="B30" s="77" t="str">
        <f t="shared" si="1"/>
        <v/>
      </c>
      <c r="C30" s="78" t="str">
        <f t="shared" si="2"/>
        <v/>
      </c>
      <c r="D30" s="78" t="str">
        <f t="shared" si="3"/>
        <v/>
      </c>
      <c r="E30" s="186"/>
      <c r="F30" s="181"/>
      <c r="G30" s="181"/>
      <c r="H30" s="180"/>
      <c r="I30" s="178"/>
      <c r="J30" s="186"/>
      <c r="K30" s="178"/>
    </row>
    <row r="31" spans="1:11" ht="63" customHeight="1" x14ac:dyDescent="0.25">
      <c r="A31" s="76" t="str">
        <f t="shared" si="0"/>
        <v/>
      </c>
      <c r="B31" s="77" t="str">
        <f t="shared" si="1"/>
        <v/>
      </c>
      <c r="C31" s="78" t="str">
        <f t="shared" si="2"/>
        <v/>
      </c>
      <c r="D31" s="78" t="str">
        <f t="shared" si="3"/>
        <v/>
      </c>
      <c r="E31" s="186"/>
      <c r="F31" s="181"/>
      <c r="G31" s="181"/>
      <c r="H31" s="180"/>
      <c r="I31" s="178"/>
      <c r="J31" s="186"/>
      <c r="K31" s="178"/>
    </row>
    <row r="32" spans="1:11" ht="63" customHeight="1" x14ac:dyDescent="0.25">
      <c r="A32" s="76" t="str">
        <f t="shared" si="0"/>
        <v/>
      </c>
      <c r="B32" s="77" t="str">
        <f t="shared" si="1"/>
        <v/>
      </c>
      <c r="C32" s="78" t="str">
        <f t="shared" si="2"/>
        <v/>
      </c>
      <c r="D32" s="78" t="str">
        <f t="shared" si="3"/>
        <v/>
      </c>
      <c r="E32" s="186"/>
      <c r="F32" s="181"/>
      <c r="G32" s="181"/>
      <c r="H32" s="180"/>
      <c r="I32" s="178"/>
      <c r="J32" s="186"/>
      <c r="K32" s="178"/>
    </row>
    <row r="33" spans="1:11" ht="63" customHeight="1" x14ac:dyDescent="0.25">
      <c r="A33" s="76" t="str">
        <f t="shared" si="0"/>
        <v/>
      </c>
      <c r="B33" s="77" t="str">
        <f t="shared" si="1"/>
        <v/>
      </c>
      <c r="C33" s="78" t="str">
        <f t="shared" si="2"/>
        <v/>
      </c>
      <c r="D33" s="78" t="str">
        <f t="shared" si="3"/>
        <v/>
      </c>
      <c r="E33" s="186"/>
      <c r="F33" s="181"/>
      <c r="G33" s="181"/>
      <c r="H33" s="180"/>
      <c r="I33" s="178"/>
      <c r="J33" s="186"/>
      <c r="K33" s="178"/>
    </row>
    <row r="34" spans="1:11" ht="63" customHeight="1" x14ac:dyDescent="0.25">
      <c r="A34" s="76" t="str">
        <f t="shared" si="0"/>
        <v/>
      </c>
      <c r="B34" s="77" t="str">
        <f t="shared" si="1"/>
        <v/>
      </c>
      <c r="C34" s="78" t="str">
        <f t="shared" si="2"/>
        <v/>
      </c>
      <c r="D34" s="78" t="str">
        <f t="shared" si="3"/>
        <v/>
      </c>
      <c r="E34" s="186"/>
      <c r="F34" s="181"/>
      <c r="G34" s="181"/>
      <c r="H34" s="180"/>
      <c r="I34" s="178"/>
      <c r="J34" s="186"/>
      <c r="K34" s="178"/>
    </row>
    <row r="35" spans="1:11" ht="63" customHeight="1" x14ac:dyDescent="0.25">
      <c r="A35" s="76" t="str">
        <f t="shared" si="0"/>
        <v/>
      </c>
      <c r="B35" s="77" t="str">
        <f t="shared" si="1"/>
        <v/>
      </c>
      <c r="C35" s="78" t="str">
        <f t="shared" si="2"/>
        <v/>
      </c>
      <c r="D35" s="78" t="str">
        <f t="shared" si="3"/>
        <v/>
      </c>
      <c r="E35" s="186"/>
      <c r="F35" s="181"/>
      <c r="G35" s="181"/>
      <c r="H35" s="180"/>
      <c r="I35" s="178"/>
      <c r="J35" s="186"/>
      <c r="K35" s="178"/>
    </row>
    <row r="36" spans="1:11" ht="63" customHeight="1" x14ac:dyDescent="0.25">
      <c r="A36" s="76" t="str">
        <f t="shared" si="0"/>
        <v/>
      </c>
      <c r="B36" s="77" t="str">
        <f t="shared" si="1"/>
        <v/>
      </c>
      <c r="C36" s="78" t="str">
        <f t="shared" si="2"/>
        <v/>
      </c>
      <c r="D36" s="78" t="str">
        <f t="shared" si="3"/>
        <v/>
      </c>
      <c r="E36" s="186"/>
      <c r="F36" s="181"/>
      <c r="G36" s="181"/>
      <c r="H36" s="180"/>
      <c r="I36" s="178"/>
      <c r="J36" s="186"/>
      <c r="K36" s="178"/>
    </row>
    <row r="37" spans="1:11" ht="63" customHeight="1" x14ac:dyDescent="0.25">
      <c r="A37" s="76" t="str">
        <f t="shared" si="0"/>
        <v/>
      </c>
      <c r="B37" s="77" t="str">
        <f t="shared" si="1"/>
        <v/>
      </c>
      <c r="C37" s="78" t="str">
        <f t="shared" si="2"/>
        <v/>
      </c>
      <c r="D37" s="78" t="str">
        <f t="shared" si="3"/>
        <v/>
      </c>
      <c r="E37" s="186"/>
      <c r="F37" s="181"/>
      <c r="G37" s="181"/>
      <c r="H37" s="180"/>
      <c r="I37" s="178"/>
      <c r="J37" s="186"/>
      <c r="K37" s="178"/>
    </row>
    <row r="38" spans="1:11" ht="63" customHeight="1" x14ac:dyDescent="0.25">
      <c r="A38" s="76" t="str">
        <f t="shared" si="0"/>
        <v/>
      </c>
      <c r="B38" s="77" t="str">
        <f t="shared" si="1"/>
        <v/>
      </c>
      <c r="C38" s="78" t="str">
        <f t="shared" si="2"/>
        <v/>
      </c>
      <c r="D38" s="78" t="str">
        <f t="shared" si="3"/>
        <v/>
      </c>
      <c r="E38" s="186"/>
      <c r="F38" s="181"/>
      <c r="G38" s="181"/>
      <c r="H38" s="180"/>
      <c r="I38" s="178"/>
      <c r="J38" s="186"/>
      <c r="K38" s="178"/>
    </row>
    <row r="39" spans="1:11" ht="63" customHeight="1" x14ac:dyDescent="0.25">
      <c r="A39" s="76" t="str">
        <f t="shared" si="0"/>
        <v/>
      </c>
      <c r="B39" s="77" t="str">
        <f t="shared" si="1"/>
        <v/>
      </c>
      <c r="C39" s="78" t="str">
        <f t="shared" si="2"/>
        <v/>
      </c>
      <c r="D39" s="78" t="str">
        <f t="shared" si="3"/>
        <v/>
      </c>
      <c r="E39" s="186"/>
      <c r="F39" s="181"/>
      <c r="G39" s="181"/>
      <c r="H39" s="180"/>
      <c r="I39" s="178"/>
      <c r="J39" s="186"/>
      <c r="K39" s="178"/>
    </row>
    <row r="40" spans="1:11" ht="63" customHeight="1" x14ac:dyDescent="0.25">
      <c r="A40" s="76" t="str">
        <f t="shared" si="0"/>
        <v/>
      </c>
      <c r="B40" s="77" t="str">
        <f t="shared" si="1"/>
        <v/>
      </c>
      <c r="C40" s="78" t="str">
        <f t="shared" si="2"/>
        <v/>
      </c>
      <c r="D40" s="78" t="str">
        <f t="shared" si="3"/>
        <v/>
      </c>
      <c r="E40" s="186"/>
      <c r="F40" s="181"/>
      <c r="G40" s="181"/>
      <c r="H40" s="180"/>
      <c r="I40" s="178"/>
      <c r="J40" s="186"/>
      <c r="K40" s="178"/>
    </row>
    <row r="41" spans="1:11" ht="63" customHeight="1" x14ac:dyDescent="0.25">
      <c r="A41" s="76" t="str">
        <f t="shared" si="0"/>
        <v/>
      </c>
      <c r="B41" s="77" t="str">
        <f t="shared" si="1"/>
        <v/>
      </c>
      <c r="C41" s="78" t="str">
        <f t="shared" si="2"/>
        <v/>
      </c>
      <c r="D41" s="78" t="str">
        <f t="shared" si="3"/>
        <v/>
      </c>
      <c r="E41" s="186"/>
      <c r="F41" s="181"/>
      <c r="G41" s="181"/>
      <c r="H41" s="180"/>
      <c r="I41" s="178"/>
      <c r="J41" s="186"/>
      <c r="K41" s="178"/>
    </row>
    <row r="42" spans="1:11" ht="63" customHeight="1" x14ac:dyDescent="0.25">
      <c r="A42" s="76" t="str">
        <f t="shared" si="0"/>
        <v/>
      </c>
      <c r="B42" s="77" t="str">
        <f t="shared" si="1"/>
        <v/>
      </c>
      <c r="C42" s="78" t="str">
        <f t="shared" si="2"/>
        <v/>
      </c>
      <c r="D42" s="78" t="str">
        <f t="shared" si="3"/>
        <v/>
      </c>
      <c r="E42" s="186"/>
      <c r="F42" s="181"/>
      <c r="G42" s="181"/>
      <c r="H42" s="180"/>
      <c r="I42" s="178"/>
      <c r="J42" s="186"/>
      <c r="K42" s="178"/>
    </row>
    <row r="43" spans="1:11" ht="63" customHeight="1" x14ac:dyDescent="0.25">
      <c r="A43" s="76" t="str">
        <f t="shared" si="0"/>
        <v/>
      </c>
      <c r="B43" s="77" t="str">
        <f t="shared" si="1"/>
        <v/>
      </c>
      <c r="C43" s="78" t="str">
        <f t="shared" si="2"/>
        <v/>
      </c>
      <c r="D43" s="78" t="str">
        <f t="shared" si="3"/>
        <v/>
      </c>
      <c r="E43" s="186"/>
      <c r="F43" s="181"/>
      <c r="G43" s="181"/>
      <c r="H43" s="180"/>
      <c r="I43" s="178"/>
      <c r="J43" s="186"/>
      <c r="K43" s="178"/>
    </row>
    <row r="44" spans="1:11" ht="63" customHeight="1" x14ac:dyDescent="0.25">
      <c r="A44" s="76" t="str">
        <f t="shared" si="0"/>
        <v/>
      </c>
      <c r="B44" s="77" t="str">
        <f t="shared" si="1"/>
        <v/>
      </c>
      <c r="C44" s="78" t="str">
        <f t="shared" si="2"/>
        <v/>
      </c>
      <c r="D44" s="78" t="str">
        <f t="shared" si="3"/>
        <v/>
      </c>
      <c r="E44" s="186"/>
      <c r="F44" s="181"/>
      <c r="G44" s="181"/>
      <c r="H44" s="180"/>
      <c r="I44" s="178"/>
      <c r="J44" s="186"/>
      <c r="K44" s="178"/>
    </row>
    <row r="45" spans="1:11" ht="63" customHeight="1" x14ac:dyDescent="0.25">
      <c r="A45" s="76" t="str">
        <f t="shared" si="0"/>
        <v/>
      </c>
      <c r="B45" s="77" t="str">
        <f t="shared" si="1"/>
        <v/>
      </c>
      <c r="C45" s="78" t="str">
        <f t="shared" si="2"/>
        <v/>
      </c>
      <c r="D45" s="78" t="str">
        <f t="shared" si="3"/>
        <v/>
      </c>
      <c r="E45" s="186"/>
      <c r="F45" s="181"/>
      <c r="G45" s="181"/>
      <c r="H45" s="180"/>
      <c r="I45" s="178"/>
      <c r="J45" s="186"/>
      <c r="K45" s="178"/>
    </row>
    <row r="46" spans="1:11" ht="63" customHeight="1" x14ac:dyDescent="0.25">
      <c r="A46" s="76" t="str">
        <f t="shared" si="0"/>
        <v/>
      </c>
      <c r="B46" s="77" t="str">
        <f t="shared" si="1"/>
        <v/>
      </c>
      <c r="C46" s="78" t="str">
        <f t="shared" si="2"/>
        <v/>
      </c>
      <c r="D46" s="78" t="str">
        <f t="shared" si="3"/>
        <v/>
      </c>
      <c r="E46" s="186"/>
      <c r="F46" s="181"/>
      <c r="G46" s="181"/>
      <c r="H46" s="180"/>
      <c r="I46" s="178"/>
      <c r="J46" s="186"/>
      <c r="K46" s="178"/>
    </row>
    <row r="47" spans="1:11" ht="63" customHeight="1" x14ac:dyDescent="0.25">
      <c r="A47" s="76" t="str">
        <f t="shared" si="0"/>
        <v/>
      </c>
      <c r="B47" s="77" t="str">
        <f t="shared" si="1"/>
        <v/>
      </c>
      <c r="C47" s="78" t="str">
        <f t="shared" si="2"/>
        <v/>
      </c>
      <c r="D47" s="78" t="str">
        <f t="shared" si="3"/>
        <v/>
      </c>
      <c r="E47" s="186"/>
      <c r="F47" s="181"/>
      <c r="G47" s="181"/>
      <c r="H47" s="180"/>
      <c r="I47" s="178"/>
      <c r="J47" s="186"/>
      <c r="K47" s="178"/>
    </row>
    <row r="48" spans="1:11" ht="63" customHeight="1" x14ac:dyDescent="0.25">
      <c r="A48" s="76" t="str">
        <f t="shared" si="0"/>
        <v/>
      </c>
      <c r="B48" s="77" t="str">
        <f t="shared" si="1"/>
        <v/>
      </c>
      <c r="C48" s="78" t="str">
        <f t="shared" si="2"/>
        <v/>
      </c>
      <c r="D48" s="78" t="str">
        <f t="shared" si="3"/>
        <v/>
      </c>
      <c r="E48" s="186"/>
      <c r="F48" s="181"/>
      <c r="G48" s="181"/>
      <c r="H48" s="180"/>
      <c r="I48" s="178"/>
      <c r="J48" s="186"/>
      <c r="K48" s="178"/>
    </row>
    <row r="49" spans="1:11" ht="63" customHeight="1" x14ac:dyDescent="0.25">
      <c r="A49" s="76" t="str">
        <f t="shared" si="0"/>
        <v/>
      </c>
      <c r="B49" s="77" t="str">
        <f t="shared" si="1"/>
        <v/>
      </c>
      <c r="C49" s="78" t="str">
        <f t="shared" si="2"/>
        <v/>
      </c>
      <c r="D49" s="78" t="str">
        <f t="shared" si="3"/>
        <v/>
      </c>
      <c r="E49" s="186"/>
      <c r="F49" s="181"/>
      <c r="G49" s="181"/>
      <c r="H49" s="180"/>
      <c r="I49" s="178"/>
      <c r="J49" s="186"/>
      <c r="K49" s="178"/>
    </row>
    <row r="50" spans="1:11" ht="63" customHeight="1" x14ac:dyDescent="0.25">
      <c r="A50" s="76" t="str">
        <f t="shared" si="0"/>
        <v/>
      </c>
      <c r="B50" s="77" t="str">
        <f t="shared" si="1"/>
        <v/>
      </c>
      <c r="C50" s="78" t="str">
        <f t="shared" si="2"/>
        <v/>
      </c>
      <c r="D50" s="78" t="str">
        <f t="shared" si="3"/>
        <v/>
      </c>
      <c r="E50" s="186"/>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9" priority="3" operator="equal">
      <formula>0</formula>
    </cfRule>
  </conditionalFormatting>
  <conditionalFormatting sqref="E3">
    <cfRule type="expression" dxfId="8" priority="2">
      <formula>$A$3="?"</formula>
    </cfRule>
  </conditionalFormatting>
  <dataValidations count="2">
    <dataValidation type="list" allowBlank="1" showInputMessage="1" showErrorMessage="1" sqref="E5:E50" xr:uid="{00000000-0002-0000-4800-000000000000}">
      <formula1>cpatrucincid</formula1>
    </dataValidation>
    <dataValidation type="list" errorStyle="warning" allowBlank="1" showInputMessage="1" showErrorMessage="1" sqref="J5:J50" xr:uid="{00000000-0002-0000-4800-000001000000}">
      <formula1>cpatrudoif</formula1>
    </dataValidation>
  </dataValidations>
  <pageMargins left="0.7" right="0.7" top="0.75" bottom="0.75" header="0.3" footer="0.3"/>
  <pageSetup paperSize="9" orientation="portrait" horizontalDpi="4294967293" verticalDpi="4294967293"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2.42578125" customWidth="1"/>
    <col min="4" max="4" width="12.5703125" customWidth="1"/>
    <col min="5" max="5" width="14.5703125" customWidth="1"/>
    <col min="6" max="6" width="24.140625" customWidth="1"/>
    <col min="7" max="7" width="70.42578125" customWidth="1"/>
    <col min="8" max="8" width="31.5703125" customWidth="1"/>
    <col min="9" max="9" width="44.85546875" customWidth="1"/>
    <col min="10" max="10" width="12.85546875" customWidth="1"/>
    <col min="11" max="11" width="39.5703125" customWidth="1"/>
  </cols>
  <sheetData>
    <row r="1" spans="1:11" ht="15.75" x14ac:dyDescent="0.25">
      <c r="A1" s="102" t="str">
        <f>FisaAutoevaluare!A1</f>
        <v>Universitatea SPIRU HARET - 
Anul universitar 2021-2022</v>
      </c>
      <c r="B1" s="102"/>
      <c r="C1" s="102"/>
      <c r="D1" s="102"/>
      <c r="E1" s="102"/>
      <c r="F1" s="669" t="str">
        <f>HYPERLINK("#FisaAutoevaluare!D240","Inapoi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FisaAutoevaluare!D240</f>
        <v>Membru în echipa unui proiect internațional, finanţat cu peste 100.000 Euro, Universitatea Spiru Haret fiind solicitant sau partener.</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2317</v>
      </c>
      <c r="E4" s="75" t="s">
        <v>2212</v>
      </c>
      <c r="F4" s="198" t="s">
        <v>2346</v>
      </c>
      <c r="G4" s="198" t="s">
        <v>2345</v>
      </c>
      <c r="H4" s="198" t="s">
        <v>2347</v>
      </c>
      <c r="I4" s="198" t="s">
        <v>2348</v>
      </c>
      <c r="J4" s="203" t="s">
        <v>2352</v>
      </c>
      <c r="K4" s="198" t="s">
        <v>2349</v>
      </c>
    </row>
    <row r="5" spans="1:11" ht="63" customHeight="1" x14ac:dyDescent="0.25">
      <c r="A5" s="76" t="str">
        <f>IF(B5="","",ROW()-4)</f>
        <v/>
      </c>
      <c r="B5" s="77" t="str">
        <f>IF(OR(F5&lt;&gt;"",G5&lt;&gt;"",K5&lt;&gt;""),"C46","")</f>
        <v/>
      </c>
      <c r="C5" s="78" t="str">
        <f>IF(OR(F5&lt;&gt;"",G5&lt;&gt;"",K5&lt;&gt;""),PROPER(A$3),"")</f>
        <v/>
      </c>
      <c r="D5" s="78" t="str">
        <f>IF(OR(F5&lt;&gt;"",G5&lt;&gt;"",K5&lt;&gt;""),"membru","")</f>
        <v/>
      </c>
      <c r="E5" s="78" t="str">
        <f>IF(OR(F5&lt;&gt;"",G5&lt;&gt;"",K5&lt;&gt;""),"internaţional","")</f>
        <v/>
      </c>
      <c r="F5" s="178"/>
      <c r="G5" s="178"/>
      <c r="H5" s="180"/>
      <c r="I5" s="178"/>
      <c r="J5" s="186"/>
      <c r="K5" s="179"/>
    </row>
    <row r="6" spans="1:11" ht="63" customHeight="1" x14ac:dyDescent="0.25">
      <c r="A6" s="76" t="str">
        <f t="shared" ref="A6:A50" si="0">IF(B6="","",ROW()-4)</f>
        <v/>
      </c>
      <c r="B6" s="77" t="str">
        <f t="shared" ref="B6:B50" si="1">IF(OR(F6&lt;&gt;"",G6&lt;&gt;"",K6&lt;&gt;""),"C46","")</f>
        <v/>
      </c>
      <c r="C6" s="78" t="str">
        <f t="shared" ref="C6:C50" si="2">IF(OR(F6&lt;&gt;"",G6&lt;&gt;"",K6&lt;&gt;""),PROPER(A$3),"")</f>
        <v/>
      </c>
      <c r="D6" s="78" t="str">
        <f t="shared" ref="D6:D50" si="3">IF(OR(F6&lt;&gt;"",G6&lt;&gt;"",K6&lt;&gt;""),"membru","")</f>
        <v/>
      </c>
      <c r="E6" s="78" t="str">
        <f t="shared" ref="E6:E50" si="4">IF(OR(F6&lt;&gt;"",G6&lt;&gt;"",K6&lt;&gt;""),"internaţional","")</f>
        <v/>
      </c>
      <c r="F6" s="180"/>
      <c r="G6" s="178"/>
      <c r="H6" s="180"/>
      <c r="I6" s="178"/>
      <c r="J6" s="186"/>
      <c r="K6" s="178"/>
    </row>
    <row r="7" spans="1:11" ht="63" customHeight="1" x14ac:dyDescent="0.25">
      <c r="A7" s="76" t="str">
        <f t="shared" si="0"/>
        <v/>
      </c>
      <c r="B7" s="77" t="str">
        <f t="shared" si="1"/>
        <v/>
      </c>
      <c r="C7" s="78" t="str">
        <f t="shared" si="2"/>
        <v/>
      </c>
      <c r="D7" s="78" t="str">
        <f t="shared" si="3"/>
        <v/>
      </c>
      <c r="E7" s="78" t="str">
        <f t="shared" si="4"/>
        <v/>
      </c>
      <c r="F7" s="180"/>
      <c r="G7" s="180"/>
      <c r="H7" s="180"/>
      <c r="I7" s="178"/>
      <c r="J7" s="186"/>
      <c r="K7" s="178"/>
    </row>
    <row r="8" spans="1:11" ht="63" customHeight="1" x14ac:dyDescent="0.25">
      <c r="A8" s="76" t="str">
        <f t="shared" si="0"/>
        <v/>
      </c>
      <c r="B8" s="77" t="str">
        <f t="shared" si="1"/>
        <v/>
      </c>
      <c r="C8" s="78" t="str">
        <f t="shared" si="2"/>
        <v/>
      </c>
      <c r="D8" s="78" t="str">
        <f t="shared" si="3"/>
        <v/>
      </c>
      <c r="E8" s="78" t="str">
        <f t="shared" si="4"/>
        <v/>
      </c>
      <c r="F8" s="180"/>
      <c r="G8" s="180"/>
      <c r="H8" s="180"/>
      <c r="I8" s="178"/>
      <c r="J8" s="186"/>
      <c r="K8" s="178"/>
    </row>
    <row r="9" spans="1:11" ht="63" customHeight="1" x14ac:dyDescent="0.25">
      <c r="A9" s="76" t="str">
        <f t="shared" si="0"/>
        <v/>
      </c>
      <c r="B9" s="77" t="str">
        <f t="shared" si="1"/>
        <v/>
      </c>
      <c r="C9" s="78" t="str">
        <f t="shared" si="2"/>
        <v/>
      </c>
      <c r="D9" s="78" t="str">
        <f t="shared" si="3"/>
        <v/>
      </c>
      <c r="E9" s="78" t="str">
        <f t="shared" si="4"/>
        <v/>
      </c>
      <c r="F9" s="180"/>
      <c r="G9" s="180"/>
      <c r="H9" s="180"/>
      <c r="I9" s="178"/>
      <c r="J9" s="186"/>
      <c r="K9" s="178"/>
    </row>
    <row r="10" spans="1:11" ht="63" customHeight="1" x14ac:dyDescent="0.25">
      <c r="A10" s="76" t="str">
        <f t="shared" si="0"/>
        <v/>
      </c>
      <c r="B10" s="77" t="str">
        <f t="shared" si="1"/>
        <v/>
      </c>
      <c r="C10" s="78" t="str">
        <f t="shared" si="2"/>
        <v/>
      </c>
      <c r="D10" s="78" t="str">
        <f t="shared" si="3"/>
        <v/>
      </c>
      <c r="E10" s="78" t="str">
        <f t="shared" si="4"/>
        <v/>
      </c>
      <c r="F10" s="180"/>
      <c r="G10" s="180"/>
      <c r="H10" s="180"/>
      <c r="I10" s="178"/>
      <c r="J10" s="186"/>
      <c r="K10" s="178"/>
    </row>
    <row r="11" spans="1:11" ht="63" customHeight="1" x14ac:dyDescent="0.25">
      <c r="A11" s="76" t="str">
        <f t="shared" si="0"/>
        <v/>
      </c>
      <c r="B11" s="77" t="str">
        <f t="shared" si="1"/>
        <v/>
      </c>
      <c r="C11" s="78" t="str">
        <f t="shared" si="2"/>
        <v/>
      </c>
      <c r="D11" s="78" t="str">
        <f t="shared" si="3"/>
        <v/>
      </c>
      <c r="E11" s="78" t="str">
        <f t="shared" si="4"/>
        <v/>
      </c>
      <c r="F11" s="180"/>
      <c r="G11" s="179"/>
      <c r="H11" s="180"/>
      <c r="I11" s="178"/>
      <c r="J11" s="186"/>
      <c r="K11" s="178"/>
    </row>
    <row r="12" spans="1:11" ht="63" customHeight="1" x14ac:dyDescent="0.25">
      <c r="A12" s="76" t="str">
        <f t="shared" si="0"/>
        <v/>
      </c>
      <c r="B12" s="77" t="str">
        <f t="shared" si="1"/>
        <v/>
      </c>
      <c r="C12" s="78" t="str">
        <f t="shared" si="2"/>
        <v/>
      </c>
      <c r="D12" s="78" t="str">
        <f t="shared" si="3"/>
        <v/>
      </c>
      <c r="E12" s="78" t="str">
        <f t="shared" si="4"/>
        <v/>
      </c>
      <c r="F12" s="180"/>
      <c r="G12" s="180"/>
      <c r="H12" s="180"/>
      <c r="I12" s="178"/>
      <c r="J12" s="186"/>
      <c r="K12" s="178"/>
    </row>
    <row r="13" spans="1:11" ht="63" customHeight="1" x14ac:dyDescent="0.25">
      <c r="A13" s="76" t="str">
        <f t="shared" si="0"/>
        <v/>
      </c>
      <c r="B13" s="77" t="str">
        <f t="shared" si="1"/>
        <v/>
      </c>
      <c r="C13" s="78" t="str">
        <f t="shared" si="2"/>
        <v/>
      </c>
      <c r="D13" s="78" t="str">
        <f t="shared" si="3"/>
        <v/>
      </c>
      <c r="E13" s="78" t="str">
        <f t="shared" si="4"/>
        <v/>
      </c>
      <c r="F13" s="180"/>
      <c r="G13" s="180"/>
      <c r="H13" s="180"/>
      <c r="I13" s="178"/>
      <c r="J13" s="186"/>
      <c r="K13" s="178"/>
    </row>
    <row r="14" spans="1:11" ht="63" customHeight="1" x14ac:dyDescent="0.25">
      <c r="A14" s="76" t="str">
        <f t="shared" si="0"/>
        <v/>
      </c>
      <c r="B14" s="77" t="str">
        <f t="shared" si="1"/>
        <v/>
      </c>
      <c r="C14" s="78" t="str">
        <f t="shared" si="2"/>
        <v/>
      </c>
      <c r="D14" s="78" t="str">
        <f t="shared" si="3"/>
        <v/>
      </c>
      <c r="E14" s="78" t="str">
        <f t="shared" si="4"/>
        <v/>
      </c>
      <c r="F14" s="180"/>
      <c r="G14" s="180"/>
      <c r="H14" s="180"/>
      <c r="I14" s="178"/>
      <c r="J14" s="186"/>
      <c r="K14" s="178"/>
    </row>
    <row r="15" spans="1:11" ht="63" customHeight="1" x14ac:dyDescent="0.25">
      <c r="A15" s="76" t="str">
        <f t="shared" si="0"/>
        <v/>
      </c>
      <c r="B15" s="77" t="str">
        <f t="shared" si="1"/>
        <v/>
      </c>
      <c r="C15" s="78" t="str">
        <f t="shared" si="2"/>
        <v/>
      </c>
      <c r="D15" s="78" t="str">
        <f t="shared" si="3"/>
        <v/>
      </c>
      <c r="E15" s="78" t="str">
        <f t="shared" si="4"/>
        <v/>
      </c>
      <c r="F15" s="180"/>
      <c r="G15" s="180"/>
      <c r="H15" s="180"/>
      <c r="I15" s="178"/>
      <c r="J15" s="186"/>
      <c r="K15" s="178"/>
    </row>
    <row r="16" spans="1:11" ht="63" customHeight="1" x14ac:dyDescent="0.25">
      <c r="A16" s="76" t="str">
        <f t="shared" si="0"/>
        <v/>
      </c>
      <c r="B16" s="77" t="str">
        <f t="shared" si="1"/>
        <v/>
      </c>
      <c r="C16" s="78" t="str">
        <f t="shared" si="2"/>
        <v/>
      </c>
      <c r="D16" s="78" t="str">
        <f t="shared" si="3"/>
        <v/>
      </c>
      <c r="E16" s="78" t="str">
        <f t="shared" si="4"/>
        <v/>
      </c>
      <c r="F16" s="180"/>
      <c r="G16" s="180"/>
      <c r="H16" s="180"/>
      <c r="I16" s="178"/>
      <c r="J16" s="186"/>
      <c r="K16" s="178"/>
    </row>
    <row r="17" spans="1:11" ht="63" customHeight="1" x14ac:dyDescent="0.25">
      <c r="A17" s="76" t="str">
        <f t="shared" si="0"/>
        <v/>
      </c>
      <c r="B17" s="77" t="str">
        <f t="shared" si="1"/>
        <v/>
      </c>
      <c r="C17" s="78" t="str">
        <f t="shared" si="2"/>
        <v/>
      </c>
      <c r="D17" s="78" t="str">
        <f t="shared" si="3"/>
        <v/>
      </c>
      <c r="E17" s="78" t="str">
        <f t="shared" si="4"/>
        <v/>
      </c>
      <c r="F17" s="180"/>
      <c r="G17" s="180"/>
      <c r="H17" s="180"/>
      <c r="I17" s="178"/>
      <c r="J17" s="186"/>
      <c r="K17" s="178"/>
    </row>
    <row r="18" spans="1:11" ht="63" customHeight="1" x14ac:dyDescent="0.25">
      <c r="A18" s="76" t="str">
        <f t="shared" si="0"/>
        <v/>
      </c>
      <c r="B18" s="77" t="str">
        <f t="shared" si="1"/>
        <v/>
      </c>
      <c r="C18" s="78" t="str">
        <f t="shared" si="2"/>
        <v/>
      </c>
      <c r="D18" s="78" t="str">
        <f t="shared" si="3"/>
        <v/>
      </c>
      <c r="E18" s="78" t="str">
        <f t="shared" si="4"/>
        <v/>
      </c>
      <c r="F18" s="180"/>
      <c r="G18" s="180"/>
      <c r="H18" s="180"/>
      <c r="I18" s="178"/>
      <c r="J18" s="186"/>
      <c r="K18" s="178"/>
    </row>
    <row r="19" spans="1:11" ht="63" customHeight="1" x14ac:dyDescent="0.25">
      <c r="A19" s="76" t="str">
        <f t="shared" si="0"/>
        <v/>
      </c>
      <c r="B19" s="77" t="str">
        <f t="shared" si="1"/>
        <v/>
      </c>
      <c r="C19" s="78" t="str">
        <f t="shared" si="2"/>
        <v/>
      </c>
      <c r="D19" s="78" t="str">
        <f t="shared" si="3"/>
        <v/>
      </c>
      <c r="E19" s="78" t="str">
        <f t="shared" si="4"/>
        <v/>
      </c>
      <c r="F19" s="180"/>
      <c r="G19" s="180"/>
      <c r="H19" s="180"/>
      <c r="I19" s="178"/>
      <c r="J19" s="186"/>
      <c r="K19" s="178"/>
    </row>
    <row r="20" spans="1:11" ht="63" customHeight="1" x14ac:dyDescent="0.25">
      <c r="A20" s="76" t="str">
        <f t="shared" si="0"/>
        <v/>
      </c>
      <c r="B20" s="77" t="str">
        <f t="shared" si="1"/>
        <v/>
      </c>
      <c r="C20" s="78" t="str">
        <f t="shared" si="2"/>
        <v/>
      </c>
      <c r="D20" s="78" t="str">
        <f t="shared" si="3"/>
        <v/>
      </c>
      <c r="E20" s="78" t="str">
        <f t="shared" si="4"/>
        <v/>
      </c>
      <c r="F20" s="180"/>
      <c r="G20" s="180"/>
      <c r="H20" s="180"/>
      <c r="I20" s="178"/>
      <c r="J20" s="186"/>
      <c r="K20" s="178"/>
    </row>
    <row r="21" spans="1:11" ht="63" customHeight="1" x14ac:dyDescent="0.25">
      <c r="A21" s="76" t="str">
        <f t="shared" si="0"/>
        <v/>
      </c>
      <c r="B21" s="77" t="str">
        <f t="shared" si="1"/>
        <v/>
      </c>
      <c r="C21" s="78" t="str">
        <f t="shared" si="2"/>
        <v/>
      </c>
      <c r="D21" s="78" t="str">
        <f t="shared" si="3"/>
        <v/>
      </c>
      <c r="E21" s="78" t="str">
        <f t="shared" si="4"/>
        <v/>
      </c>
      <c r="F21" s="181"/>
      <c r="G21" s="181"/>
      <c r="H21" s="180"/>
      <c r="I21" s="178"/>
      <c r="J21" s="186"/>
      <c r="K21" s="179"/>
    </row>
    <row r="22" spans="1:11" ht="63" customHeight="1" x14ac:dyDescent="0.25">
      <c r="A22" s="76" t="str">
        <f t="shared" si="0"/>
        <v/>
      </c>
      <c r="B22" s="77" t="str">
        <f t="shared" si="1"/>
        <v/>
      </c>
      <c r="C22" s="78" t="str">
        <f t="shared" si="2"/>
        <v/>
      </c>
      <c r="D22" s="78" t="str">
        <f t="shared" si="3"/>
        <v/>
      </c>
      <c r="E22" s="78" t="str">
        <f t="shared" si="4"/>
        <v/>
      </c>
      <c r="F22" s="181"/>
      <c r="G22" s="181"/>
      <c r="H22" s="180"/>
      <c r="I22" s="178"/>
      <c r="J22" s="186"/>
      <c r="K22" s="178"/>
    </row>
    <row r="23" spans="1:11" ht="63" customHeight="1" x14ac:dyDescent="0.25">
      <c r="A23" s="76" t="str">
        <f t="shared" si="0"/>
        <v/>
      </c>
      <c r="B23" s="77" t="str">
        <f t="shared" si="1"/>
        <v/>
      </c>
      <c r="C23" s="78" t="str">
        <f t="shared" si="2"/>
        <v/>
      </c>
      <c r="D23" s="78" t="str">
        <f t="shared" si="3"/>
        <v/>
      </c>
      <c r="E23" s="78" t="str">
        <f t="shared" si="4"/>
        <v/>
      </c>
      <c r="F23" s="181"/>
      <c r="G23" s="181"/>
      <c r="H23" s="180"/>
      <c r="I23" s="178"/>
      <c r="J23" s="186"/>
      <c r="K23" s="178"/>
    </row>
    <row r="24" spans="1:11" ht="63" customHeight="1" x14ac:dyDescent="0.25">
      <c r="A24" s="76" t="str">
        <f t="shared" si="0"/>
        <v/>
      </c>
      <c r="B24" s="77" t="str">
        <f t="shared" si="1"/>
        <v/>
      </c>
      <c r="C24" s="78" t="str">
        <f t="shared" si="2"/>
        <v/>
      </c>
      <c r="D24" s="78" t="str">
        <f t="shared" si="3"/>
        <v/>
      </c>
      <c r="E24" s="78" t="str">
        <f t="shared" si="4"/>
        <v/>
      </c>
      <c r="F24" s="190"/>
      <c r="G24" s="181"/>
      <c r="H24" s="180"/>
      <c r="I24" s="178"/>
      <c r="J24" s="186"/>
      <c r="K24" s="178"/>
    </row>
    <row r="25" spans="1:11" ht="63" customHeight="1" x14ac:dyDescent="0.25">
      <c r="A25" s="76" t="str">
        <f t="shared" si="0"/>
        <v/>
      </c>
      <c r="B25" s="77" t="str">
        <f t="shared" si="1"/>
        <v/>
      </c>
      <c r="C25" s="78" t="str">
        <f t="shared" si="2"/>
        <v/>
      </c>
      <c r="D25" s="78" t="str">
        <f t="shared" si="3"/>
        <v/>
      </c>
      <c r="E25" s="78" t="str">
        <f t="shared" si="4"/>
        <v/>
      </c>
      <c r="F25" s="181"/>
      <c r="G25" s="181"/>
      <c r="H25" s="180"/>
      <c r="I25" s="178"/>
      <c r="J25" s="186"/>
      <c r="K25" s="178"/>
    </row>
    <row r="26" spans="1:11" ht="63" customHeight="1" x14ac:dyDescent="0.25">
      <c r="A26" s="76" t="str">
        <f t="shared" si="0"/>
        <v/>
      </c>
      <c r="B26" s="77" t="str">
        <f t="shared" si="1"/>
        <v/>
      </c>
      <c r="C26" s="78" t="str">
        <f t="shared" si="2"/>
        <v/>
      </c>
      <c r="D26" s="78" t="str">
        <f t="shared" si="3"/>
        <v/>
      </c>
      <c r="E26" s="78" t="str">
        <f t="shared" si="4"/>
        <v/>
      </c>
      <c r="F26" s="181"/>
      <c r="G26" s="181"/>
      <c r="H26" s="180"/>
      <c r="I26" s="178"/>
      <c r="J26" s="186"/>
      <c r="K26" s="178"/>
    </row>
    <row r="27" spans="1:11" ht="63" customHeight="1" x14ac:dyDescent="0.25">
      <c r="A27" s="76" t="str">
        <f t="shared" si="0"/>
        <v/>
      </c>
      <c r="B27" s="77" t="str">
        <f t="shared" si="1"/>
        <v/>
      </c>
      <c r="C27" s="78" t="str">
        <f t="shared" si="2"/>
        <v/>
      </c>
      <c r="D27" s="78" t="str">
        <f t="shared" si="3"/>
        <v/>
      </c>
      <c r="E27" s="78" t="str">
        <f t="shared" si="4"/>
        <v/>
      </c>
      <c r="F27" s="181"/>
      <c r="G27" s="181"/>
      <c r="H27" s="180"/>
      <c r="I27" s="178"/>
      <c r="J27" s="186"/>
      <c r="K27" s="178"/>
    </row>
    <row r="28" spans="1:11" ht="63" customHeight="1" x14ac:dyDescent="0.25">
      <c r="A28" s="76" t="str">
        <f t="shared" si="0"/>
        <v/>
      </c>
      <c r="B28" s="77" t="str">
        <f t="shared" si="1"/>
        <v/>
      </c>
      <c r="C28" s="78" t="str">
        <f t="shared" si="2"/>
        <v/>
      </c>
      <c r="D28" s="78" t="str">
        <f t="shared" si="3"/>
        <v/>
      </c>
      <c r="E28" s="78" t="str">
        <f t="shared" si="4"/>
        <v/>
      </c>
      <c r="F28" s="181"/>
      <c r="G28" s="181"/>
      <c r="H28" s="180"/>
      <c r="I28" s="178"/>
      <c r="J28" s="186"/>
      <c r="K28" s="178"/>
    </row>
    <row r="29" spans="1:11" ht="63" customHeight="1" x14ac:dyDescent="0.25">
      <c r="A29" s="76" t="str">
        <f t="shared" si="0"/>
        <v/>
      </c>
      <c r="B29" s="77" t="str">
        <f t="shared" si="1"/>
        <v/>
      </c>
      <c r="C29" s="78" t="str">
        <f t="shared" si="2"/>
        <v/>
      </c>
      <c r="D29" s="78" t="str">
        <f t="shared" si="3"/>
        <v/>
      </c>
      <c r="E29" s="78" t="str">
        <f t="shared" si="4"/>
        <v/>
      </c>
      <c r="F29" s="181"/>
      <c r="G29" s="181"/>
      <c r="H29" s="180"/>
      <c r="I29" s="178"/>
      <c r="J29" s="186"/>
      <c r="K29" s="178"/>
    </row>
    <row r="30" spans="1:11" ht="63" customHeight="1" x14ac:dyDescent="0.25">
      <c r="A30" s="76" t="str">
        <f t="shared" si="0"/>
        <v/>
      </c>
      <c r="B30" s="77" t="str">
        <f t="shared" si="1"/>
        <v/>
      </c>
      <c r="C30" s="78" t="str">
        <f t="shared" si="2"/>
        <v/>
      </c>
      <c r="D30" s="78" t="str">
        <f t="shared" si="3"/>
        <v/>
      </c>
      <c r="E30" s="78" t="str">
        <f t="shared" si="4"/>
        <v/>
      </c>
      <c r="F30" s="181"/>
      <c r="G30" s="181"/>
      <c r="H30" s="180"/>
      <c r="I30" s="178"/>
      <c r="J30" s="186"/>
      <c r="K30" s="178"/>
    </row>
    <row r="31" spans="1:11" ht="63" customHeight="1" x14ac:dyDescent="0.25">
      <c r="A31" s="76" t="str">
        <f t="shared" si="0"/>
        <v/>
      </c>
      <c r="B31" s="77" t="str">
        <f t="shared" si="1"/>
        <v/>
      </c>
      <c r="C31" s="78" t="str">
        <f t="shared" si="2"/>
        <v/>
      </c>
      <c r="D31" s="78" t="str">
        <f t="shared" si="3"/>
        <v/>
      </c>
      <c r="E31" s="78" t="str">
        <f t="shared" si="4"/>
        <v/>
      </c>
      <c r="F31" s="181"/>
      <c r="G31" s="181"/>
      <c r="H31" s="180"/>
      <c r="I31" s="178"/>
      <c r="J31" s="186"/>
      <c r="K31" s="178"/>
    </row>
    <row r="32" spans="1:11" ht="63" customHeight="1" x14ac:dyDescent="0.25">
      <c r="A32" s="76" t="str">
        <f t="shared" si="0"/>
        <v/>
      </c>
      <c r="B32" s="77" t="str">
        <f t="shared" si="1"/>
        <v/>
      </c>
      <c r="C32" s="78" t="str">
        <f t="shared" si="2"/>
        <v/>
      </c>
      <c r="D32" s="78" t="str">
        <f t="shared" si="3"/>
        <v/>
      </c>
      <c r="E32" s="78" t="str">
        <f t="shared" si="4"/>
        <v/>
      </c>
      <c r="F32" s="181"/>
      <c r="G32" s="181"/>
      <c r="H32" s="180"/>
      <c r="I32" s="178"/>
      <c r="J32" s="186"/>
      <c r="K32" s="178"/>
    </row>
    <row r="33" spans="1:11" ht="63" customHeight="1" x14ac:dyDescent="0.25">
      <c r="A33" s="76" t="str">
        <f t="shared" si="0"/>
        <v/>
      </c>
      <c r="B33" s="77" t="str">
        <f t="shared" si="1"/>
        <v/>
      </c>
      <c r="C33" s="78" t="str">
        <f t="shared" si="2"/>
        <v/>
      </c>
      <c r="D33" s="78" t="str">
        <f t="shared" si="3"/>
        <v/>
      </c>
      <c r="E33" s="78" t="str">
        <f t="shared" si="4"/>
        <v/>
      </c>
      <c r="F33" s="181"/>
      <c r="G33" s="181"/>
      <c r="H33" s="180"/>
      <c r="I33" s="178"/>
      <c r="J33" s="186"/>
      <c r="K33" s="178"/>
    </row>
    <row r="34" spans="1:11" ht="63" customHeight="1" x14ac:dyDescent="0.25">
      <c r="A34" s="76" t="str">
        <f t="shared" si="0"/>
        <v/>
      </c>
      <c r="B34" s="77" t="str">
        <f t="shared" si="1"/>
        <v/>
      </c>
      <c r="C34" s="78" t="str">
        <f t="shared" si="2"/>
        <v/>
      </c>
      <c r="D34" s="78" t="str">
        <f t="shared" si="3"/>
        <v/>
      </c>
      <c r="E34" s="78" t="str">
        <f t="shared" si="4"/>
        <v/>
      </c>
      <c r="F34" s="181"/>
      <c r="G34" s="181"/>
      <c r="H34" s="180"/>
      <c r="I34" s="178"/>
      <c r="J34" s="186"/>
      <c r="K34" s="178"/>
    </row>
    <row r="35" spans="1:11" ht="63" customHeight="1" x14ac:dyDescent="0.25">
      <c r="A35" s="76" t="str">
        <f t="shared" si="0"/>
        <v/>
      </c>
      <c r="B35" s="77" t="str">
        <f t="shared" si="1"/>
        <v/>
      </c>
      <c r="C35" s="78" t="str">
        <f t="shared" si="2"/>
        <v/>
      </c>
      <c r="D35" s="78" t="str">
        <f t="shared" si="3"/>
        <v/>
      </c>
      <c r="E35" s="78" t="str">
        <f t="shared" si="4"/>
        <v/>
      </c>
      <c r="F35" s="181"/>
      <c r="G35" s="181"/>
      <c r="H35" s="180"/>
      <c r="I35" s="178"/>
      <c r="J35" s="186"/>
      <c r="K35" s="178"/>
    </row>
    <row r="36" spans="1:11" ht="63" customHeight="1" x14ac:dyDescent="0.25">
      <c r="A36" s="76" t="str">
        <f t="shared" si="0"/>
        <v/>
      </c>
      <c r="B36" s="77" t="str">
        <f t="shared" si="1"/>
        <v/>
      </c>
      <c r="C36" s="78" t="str">
        <f t="shared" si="2"/>
        <v/>
      </c>
      <c r="D36" s="78" t="str">
        <f t="shared" si="3"/>
        <v/>
      </c>
      <c r="E36" s="78" t="str">
        <f t="shared" si="4"/>
        <v/>
      </c>
      <c r="F36" s="181"/>
      <c r="G36" s="181"/>
      <c r="H36" s="180"/>
      <c r="I36" s="178"/>
      <c r="J36" s="186"/>
      <c r="K36" s="178"/>
    </row>
    <row r="37" spans="1:11" ht="63" customHeight="1" x14ac:dyDescent="0.25">
      <c r="A37" s="76" t="str">
        <f t="shared" si="0"/>
        <v/>
      </c>
      <c r="B37" s="77" t="str">
        <f t="shared" si="1"/>
        <v/>
      </c>
      <c r="C37" s="78" t="str">
        <f t="shared" si="2"/>
        <v/>
      </c>
      <c r="D37" s="78" t="str">
        <f t="shared" si="3"/>
        <v/>
      </c>
      <c r="E37" s="78" t="str">
        <f t="shared" si="4"/>
        <v/>
      </c>
      <c r="F37" s="181"/>
      <c r="G37" s="181"/>
      <c r="H37" s="180"/>
      <c r="I37" s="178"/>
      <c r="J37" s="186"/>
      <c r="K37" s="178"/>
    </row>
    <row r="38" spans="1:11" ht="63" customHeight="1" x14ac:dyDescent="0.25">
      <c r="A38" s="76" t="str">
        <f t="shared" si="0"/>
        <v/>
      </c>
      <c r="B38" s="77" t="str">
        <f t="shared" si="1"/>
        <v/>
      </c>
      <c r="C38" s="78" t="str">
        <f t="shared" si="2"/>
        <v/>
      </c>
      <c r="D38" s="78" t="str">
        <f t="shared" si="3"/>
        <v/>
      </c>
      <c r="E38" s="78" t="str">
        <f t="shared" si="4"/>
        <v/>
      </c>
      <c r="F38" s="181"/>
      <c r="G38" s="181"/>
      <c r="H38" s="180"/>
      <c r="I38" s="178"/>
      <c r="J38" s="186"/>
      <c r="K38" s="178"/>
    </row>
    <row r="39" spans="1:11" ht="63" customHeight="1" x14ac:dyDescent="0.25">
      <c r="A39" s="76" t="str">
        <f t="shared" si="0"/>
        <v/>
      </c>
      <c r="B39" s="77" t="str">
        <f t="shared" si="1"/>
        <v/>
      </c>
      <c r="C39" s="78" t="str">
        <f t="shared" si="2"/>
        <v/>
      </c>
      <c r="D39" s="78" t="str">
        <f t="shared" si="3"/>
        <v/>
      </c>
      <c r="E39" s="78" t="str">
        <f t="shared" si="4"/>
        <v/>
      </c>
      <c r="F39" s="181"/>
      <c r="G39" s="181"/>
      <c r="H39" s="180"/>
      <c r="I39" s="178"/>
      <c r="J39" s="186"/>
      <c r="K39" s="178"/>
    </row>
    <row r="40" spans="1:11" ht="63" customHeight="1" x14ac:dyDescent="0.25">
      <c r="A40" s="76" t="str">
        <f t="shared" si="0"/>
        <v/>
      </c>
      <c r="B40" s="77" t="str">
        <f t="shared" si="1"/>
        <v/>
      </c>
      <c r="C40" s="78" t="str">
        <f t="shared" si="2"/>
        <v/>
      </c>
      <c r="D40" s="78" t="str">
        <f t="shared" si="3"/>
        <v/>
      </c>
      <c r="E40" s="78" t="str">
        <f t="shared" si="4"/>
        <v/>
      </c>
      <c r="F40" s="181"/>
      <c r="G40" s="181"/>
      <c r="H40" s="180"/>
      <c r="I40" s="178"/>
      <c r="J40" s="186"/>
      <c r="K40" s="178"/>
    </row>
    <row r="41" spans="1:11" ht="63" customHeight="1" x14ac:dyDescent="0.25">
      <c r="A41" s="76" t="str">
        <f t="shared" si="0"/>
        <v/>
      </c>
      <c r="B41" s="77" t="str">
        <f t="shared" si="1"/>
        <v/>
      </c>
      <c r="C41" s="78" t="str">
        <f t="shared" si="2"/>
        <v/>
      </c>
      <c r="D41" s="78" t="str">
        <f t="shared" si="3"/>
        <v/>
      </c>
      <c r="E41" s="78" t="str">
        <f t="shared" si="4"/>
        <v/>
      </c>
      <c r="F41" s="181"/>
      <c r="G41" s="181"/>
      <c r="H41" s="180"/>
      <c r="I41" s="178"/>
      <c r="J41" s="186"/>
      <c r="K41" s="178"/>
    </row>
    <row r="42" spans="1:11" ht="63" customHeight="1" x14ac:dyDescent="0.25">
      <c r="A42" s="76" t="str">
        <f t="shared" si="0"/>
        <v/>
      </c>
      <c r="B42" s="77" t="str">
        <f t="shared" si="1"/>
        <v/>
      </c>
      <c r="C42" s="78" t="str">
        <f t="shared" si="2"/>
        <v/>
      </c>
      <c r="D42" s="78" t="str">
        <f t="shared" si="3"/>
        <v/>
      </c>
      <c r="E42" s="78" t="str">
        <f t="shared" si="4"/>
        <v/>
      </c>
      <c r="F42" s="181"/>
      <c r="G42" s="181"/>
      <c r="H42" s="180"/>
      <c r="I42" s="178"/>
      <c r="J42" s="186"/>
      <c r="K42" s="178"/>
    </row>
    <row r="43" spans="1:11" ht="63" customHeight="1" x14ac:dyDescent="0.25">
      <c r="A43" s="76" t="str">
        <f t="shared" si="0"/>
        <v/>
      </c>
      <c r="B43" s="77" t="str">
        <f t="shared" si="1"/>
        <v/>
      </c>
      <c r="C43" s="78" t="str">
        <f t="shared" si="2"/>
        <v/>
      </c>
      <c r="D43" s="78" t="str">
        <f t="shared" si="3"/>
        <v/>
      </c>
      <c r="E43" s="78" t="str">
        <f t="shared" si="4"/>
        <v/>
      </c>
      <c r="F43" s="181"/>
      <c r="G43" s="181"/>
      <c r="H43" s="180"/>
      <c r="I43" s="178"/>
      <c r="J43" s="186"/>
      <c r="K43" s="178"/>
    </row>
    <row r="44" spans="1:11" ht="63" customHeight="1" x14ac:dyDescent="0.25">
      <c r="A44" s="76" t="str">
        <f t="shared" si="0"/>
        <v/>
      </c>
      <c r="B44" s="77" t="str">
        <f t="shared" si="1"/>
        <v/>
      </c>
      <c r="C44" s="78" t="str">
        <f t="shared" si="2"/>
        <v/>
      </c>
      <c r="D44" s="78" t="str">
        <f t="shared" si="3"/>
        <v/>
      </c>
      <c r="E44" s="78" t="str">
        <f t="shared" si="4"/>
        <v/>
      </c>
      <c r="F44" s="181"/>
      <c r="G44" s="181"/>
      <c r="H44" s="180"/>
      <c r="I44" s="178"/>
      <c r="J44" s="186"/>
      <c r="K44" s="178"/>
    </row>
    <row r="45" spans="1:11" ht="63" customHeight="1" x14ac:dyDescent="0.25">
      <c r="A45" s="76" t="str">
        <f t="shared" si="0"/>
        <v/>
      </c>
      <c r="B45" s="77" t="str">
        <f t="shared" si="1"/>
        <v/>
      </c>
      <c r="C45" s="78" t="str">
        <f t="shared" si="2"/>
        <v/>
      </c>
      <c r="D45" s="78" t="str">
        <f t="shared" si="3"/>
        <v/>
      </c>
      <c r="E45" s="78" t="str">
        <f t="shared" si="4"/>
        <v/>
      </c>
      <c r="F45" s="181"/>
      <c r="G45" s="181"/>
      <c r="H45" s="180"/>
      <c r="I45" s="178"/>
      <c r="J45" s="186"/>
      <c r="K45" s="178"/>
    </row>
    <row r="46" spans="1:11" ht="63" customHeight="1" x14ac:dyDescent="0.25">
      <c r="A46" s="76" t="str">
        <f t="shared" si="0"/>
        <v/>
      </c>
      <c r="B46" s="77" t="str">
        <f t="shared" si="1"/>
        <v/>
      </c>
      <c r="C46" s="78" t="str">
        <f t="shared" si="2"/>
        <v/>
      </c>
      <c r="D46" s="78" t="str">
        <f t="shared" si="3"/>
        <v/>
      </c>
      <c r="E46" s="78" t="str">
        <f t="shared" si="4"/>
        <v/>
      </c>
      <c r="F46" s="181"/>
      <c r="G46" s="181"/>
      <c r="H46" s="180"/>
      <c r="I46" s="178"/>
      <c r="J46" s="186"/>
      <c r="K46" s="178"/>
    </row>
    <row r="47" spans="1:11" ht="63" customHeight="1" x14ac:dyDescent="0.25">
      <c r="A47" s="76" t="str">
        <f t="shared" si="0"/>
        <v/>
      </c>
      <c r="B47" s="77" t="str">
        <f t="shared" si="1"/>
        <v/>
      </c>
      <c r="C47" s="78" t="str">
        <f t="shared" si="2"/>
        <v/>
      </c>
      <c r="D47" s="78" t="str">
        <f t="shared" si="3"/>
        <v/>
      </c>
      <c r="E47" s="78" t="str">
        <f t="shared" si="4"/>
        <v/>
      </c>
      <c r="F47" s="181"/>
      <c r="G47" s="181"/>
      <c r="H47" s="180"/>
      <c r="I47" s="178"/>
      <c r="J47" s="186"/>
      <c r="K47" s="178"/>
    </row>
    <row r="48" spans="1:11" ht="63" customHeight="1" x14ac:dyDescent="0.25">
      <c r="A48" s="76" t="str">
        <f t="shared" si="0"/>
        <v/>
      </c>
      <c r="B48" s="77" t="str">
        <f t="shared" si="1"/>
        <v/>
      </c>
      <c r="C48" s="78" t="str">
        <f t="shared" si="2"/>
        <v/>
      </c>
      <c r="D48" s="78" t="str">
        <f t="shared" si="3"/>
        <v/>
      </c>
      <c r="E48" s="78" t="str">
        <f t="shared" si="4"/>
        <v/>
      </c>
      <c r="F48" s="181"/>
      <c r="G48" s="181"/>
      <c r="H48" s="180"/>
      <c r="I48" s="178"/>
      <c r="J48" s="186"/>
      <c r="K48" s="178"/>
    </row>
    <row r="49" spans="1:11" ht="63" customHeight="1" x14ac:dyDescent="0.25">
      <c r="A49" s="76" t="str">
        <f t="shared" si="0"/>
        <v/>
      </c>
      <c r="B49" s="77" t="str">
        <f t="shared" si="1"/>
        <v/>
      </c>
      <c r="C49" s="78" t="str">
        <f t="shared" si="2"/>
        <v/>
      </c>
      <c r="D49" s="78" t="str">
        <f t="shared" si="3"/>
        <v/>
      </c>
      <c r="E49" s="78" t="str">
        <f t="shared" si="4"/>
        <v/>
      </c>
      <c r="F49" s="181"/>
      <c r="G49" s="181"/>
      <c r="H49" s="180"/>
      <c r="I49" s="178"/>
      <c r="J49" s="186"/>
      <c r="K49" s="178"/>
    </row>
    <row r="50" spans="1:11" ht="63" customHeight="1" x14ac:dyDescent="0.25">
      <c r="A50" s="76" t="str">
        <f t="shared" si="0"/>
        <v/>
      </c>
      <c r="B50" s="77" t="str">
        <f t="shared" si="1"/>
        <v/>
      </c>
      <c r="C50" s="78" t="str">
        <f t="shared" si="2"/>
        <v/>
      </c>
      <c r="D50" s="78" t="str">
        <f t="shared" si="3"/>
        <v/>
      </c>
      <c r="E50" s="78" t="str">
        <f t="shared" si="4"/>
        <v/>
      </c>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7" priority="3" operator="equal">
      <formula>0</formula>
    </cfRule>
  </conditionalFormatting>
  <conditionalFormatting sqref="E3">
    <cfRule type="expression" dxfId="6" priority="2">
      <formula>$A$3="?"</formula>
    </cfRule>
  </conditionalFormatting>
  <dataValidations count="1">
    <dataValidation type="list" errorStyle="warning" allowBlank="1" showInputMessage="1" showErrorMessage="1" sqref="J5:J50" xr:uid="{00000000-0002-0000-4900-000000000000}">
      <formula1>cpatrudoif</formula1>
    </dataValidation>
  </dataValidations>
  <pageMargins left="0.7" right="0.7" top="0.75" bottom="0.75" header="0.3" footer="0.3"/>
  <pageSetup paperSize="9" orientation="portrait" horizontalDpi="4294967293" verticalDpi="4294967293"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2.140625" customWidth="1"/>
    <col min="4" max="4" width="12" customWidth="1"/>
    <col min="5" max="5" width="13.42578125" customWidth="1"/>
    <col min="6" max="6" width="24.140625" customWidth="1"/>
    <col min="7" max="7" width="74.85546875" customWidth="1"/>
    <col min="8" max="8" width="31.5703125" customWidth="1"/>
    <col min="9" max="9" width="41.140625" customWidth="1"/>
    <col min="10" max="10" width="12.7109375" customWidth="1"/>
    <col min="11" max="11" width="47.28515625" customWidth="1"/>
  </cols>
  <sheetData>
    <row r="1" spans="1:11" ht="15.75" x14ac:dyDescent="0.25">
      <c r="A1" s="102" t="str">
        <f>FisaAutoevaluare!A1</f>
        <v>Universitatea SPIRU HARET - 
Anul universitar 2021-2022</v>
      </c>
      <c r="B1" s="102"/>
      <c r="C1" s="102"/>
      <c r="D1" s="102"/>
      <c r="E1" s="102"/>
      <c r="F1" s="669" t="str">
        <f>HYPERLINK("#FisaAutoevaluare!D241","Inapoi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FisaAutoevaluare!D241</f>
        <v>Membru în echipa unui proiect internațional, finanţat cu până la 100.000 Euro, Universitatea Spiru Haret fiind solicitant sau partener.</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2317</v>
      </c>
      <c r="E4" s="75" t="s">
        <v>2212</v>
      </c>
      <c r="F4" s="198" t="s">
        <v>2346</v>
      </c>
      <c r="G4" s="198" t="s">
        <v>2345</v>
      </c>
      <c r="H4" s="198" t="s">
        <v>2347</v>
      </c>
      <c r="I4" s="198" t="s">
        <v>2348</v>
      </c>
      <c r="J4" s="203" t="s">
        <v>2352</v>
      </c>
      <c r="K4" s="198" t="s">
        <v>2349</v>
      </c>
    </row>
    <row r="5" spans="1:11" ht="63" customHeight="1" x14ac:dyDescent="0.25">
      <c r="A5" s="76" t="str">
        <f>IF(B5="","",ROW()-4)</f>
        <v/>
      </c>
      <c r="B5" s="77" t="str">
        <f>IF(OR(F5&lt;&gt;"",G5&lt;&gt;"",K5&lt;&gt;""),"C47","")</f>
        <v/>
      </c>
      <c r="C5" s="78" t="str">
        <f>IF(OR(F5&lt;&gt;"",G5&lt;&gt;"",K5&lt;&gt;""),PROPER(A$3),"")</f>
        <v/>
      </c>
      <c r="D5" s="78" t="str">
        <f>IF(OR(F5&lt;&gt;"",G5&lt;&gt;"",K5&lt;&gt;""),"membru","")</f>
        <v/>
      </c>
      <c r="E5" s="78" t="str">
        <f>IF(OR(F5&lt;&gt;"",G5&lt;&gt;"",K5&lt;&gt;""),"internaţional","")</f>
        <v/>
      </c>
      <c r="F5" s="178"/>
      <c r="G5" s="178"/>
      <c r="H5" s="180"/>
      <c r="I5" s="178"/>
      <c r="J5" s="186"/>
      <c r="K5" s="179"/>
    </row>
    <row r="6" spans="1:11" ht="63" customHeight="1" x14ac:dyDescent="0.25">
      <c r="A6" s="76" t="str">
        <f t="shared" ref="A6:A50" si="0">IF(B6="","",ROW()-4)</f>
        <v/>
      </c>
      <c r="B6" s="77" t="str">
        <f t="shared" ref="B6:B50" si="1">IF(OR(F6&lt;&gt;"",G6&lt;&gt;"",K6&lt;&gt;""),"C47","")</f>
        <v/>
      </c>
      <c r="C6" s="78" t="str">
        <f t="shared" ref="C6:C50" si="2">IF(OR(F6&lt;&gt;"",G6&lt;&gt;"",K6&lt;&gt;""),PROPER(A$3),"")</f>
        <v/>
      </c>
      <c r="D6" s="78" t="str">
        <f t="shared" ref="D6:D50" si="3">IF(OR(F6&lt;&gt;"",G6&lt;&gt;"",K6&lt;&gt;""),"membru","")</f>
        <v/>
      </c>
      <c r="E6" s="78" t="str">
        <f t="shared" ref="E6:E50" si="4">IF(OR(F6&lt;&gt;"",G6&lt;&gt;"",K6&lt;&gt;""),"internaţional","")</f>
        <v/>
      </c>
      <c r="F6" s="180"/>
      <c r="G6" s="178"/>
      <c r="H6" s="180"/>
      <c r="I6" s="178"/>
      <c r="J6" s="186"/>
      <c r="K6" s="178"/>
    </row>
    <row r="7" spans="1:11" ht="63" customHeight="1" x14ac:dyDescent="0.25">
      <c r="A7" s="76" t="str">
        <f t="shared" si="0"/>
        <v/>
      </c>
      <c r="B7" s="77" t="str">
        <f t="shared" si="1"/>
        <v/>
      </c>
      <c r="C7" s="78" t="str">
        <f t="shared" si="2"/>
        <v/>
      </c>
      <c r="D7" s="78" t="str">
        <f t="shared" si="3"/>
        <v/>
      </c>
      <c r="E7" s="78" t="str">
        <f t="shared" si="4"/>
        <v/>
      </c>
      <c r="F7" s="180"/>
      <c r="G7" s="180"/>
      <c r="H7" s="180"/>
      <c r="I7" s="178"/>
      <c r="J7" s="186"/>
      <c r="K7" s="178"/>
    </row>
    <row r="8" spans="1:11" ht="63" customHeight="1" x14ac:dyDescent="0.25">
      <c r="A8" s="76" t="str">
        <f t="shared" si="0"/>
        <v/>
      </c>
      <c r="B8" s="77" t="str">
        <f t="shared" si="1"/>
        <v/>
      </c>
      <c r="C8" s="78" t="str">
        <f t="shared" si="2"/>
        <v/>
      </c>
      <c r="D8" s="78" t="str">
        <f t="shared" si="3"/>
        <v/>
      </c>
      <c r="E8" s="78" t="str">
        <f t="shared" si="4"/>
        <v/>
      </c>
      <c r="F8" s="180"/>
      <c r="G8" s="180"/>
      <c r="H8" s="180"/>
      <c r="I8" s="178"/>
      <c r="J8" s="186"/>
      <c r="K8" s="178"/>
    </row>
    <row r="9" spans="1:11" ht="63" customHeight="1" x14ac:dyDescent="0.25">
      <c r="A9" s="76" t="str">
        <f t="shared" si="0"/>
        <v/>
      </c>
      <c r="B9" s="77" t="str">
        <f t="shared" si="1"/>
        <v/>
      </c>
      <c r="C9" s="78" t="str">
        <f t="shared" si="2"/>
        <v/>
      </c>
      <c r="D9" s="78" t="str">
        <f t="shared" si="3"/>
        <v/>
      </c>
      <c r="E9" s="78" t="str">
        <f t="shared" si="4"/>
        <v/>
      </c>
      <c r="F9" s="180"/>
      <c r="G9" s="180"/>
      <c r="H9" s="180"/>
      <c r="I9" s="178"/>
      <c r="J9" s="186"/>
      <c r="K9" s="178"/>
    </row>
    <row r="10" spans="1:11" ht="63" customHeight="1" x14ac:dyDescent="0.25">
      <c r="A10" s="76" t="str">
        <f t="shared" si="0"/>
        <v/>
      </c>
      <c r="B10" s="77" t="str">
        <f t="shared" si="1"/>
        <v/>
      </c>
      <c r="C10" s="78" t="str">
        <f t="shared" si="2"/>
        <v/>
      </c>
      <c r="D10" s="78" t="str">
        <f t="shared" si="3"/>
        <v/>
      </c>
      <c r="E10" s="78" t="str">
        <f t="shared" si="4"/>
        <v/>
      </c>
      <c r="F10" s="180"/>
      <c r="G10" s="180"/>
      <c r="H10" s="180"/>
      <c r="I10" s="178"/>
      <c r="J10" s="186"/>
      <c r="K10" s="178"/>
    </row>
    <row r="11" spans="1:11" ht="63" customHeight="1" x14ac:dyDescent="0.25">
      <c r="A11" s="76" t="str">
        <f t="shared" si="0"/>
        <v/>
      </c>
      <c r="B11" s="77" t="str">
        <f t="shared" si="1"/>
        <v/>
      </c>
      <c r="C11" s="78" t="str">
        <f t="shared" si="2"/>
        <v/>
      </c>
      <c r="D11" s="78" t="str">
        <f t="shared" si="3"/>
        <v/>
      </c>
      <c r="E11" s="78" t="str">
        <f t="shared" si="4"/>
        <v/>
      </c>
      <c r="F11" s="180"/>
      <c r="G11" s="179"/>
      <c r="H11" s="180"/>
      <c r="I11" s="178"/>
      <c r="J11" s="186"/>
      <c r="K11" s="178"/>
    </row>
    <row r="12" spans="1:11" ht="63" customHeight="1" x14ac:dyDescent="0.25">
      <c r="A12" s="76" t="str">
        <f t="shared" si="0"/>
        <v/>
      </c>
      <c r="B12" s="77" t="str">
        <f t="shared" si="1"/>
        <v/>
      </c>
      <c r="C12" s="78" t="str">
        <f t="shared" si="2"/>
        <v/>
      </c>
      <c r="D12" s="78" t="str">
        <f t="shared" si="3"/>
        <v/>
      </c>
      <c r="E12" s="78" t="str">
        <f t="shared" si="4"/>
        <v/>
      </c>
      <c r="F12" s="180"/>
      <c r="G12" s="180"/>
      <c r="H12" s="180"/>
      <c r="I12" s="178"/>
      <c r="J12" s="186"/>
      <c r="K12" s="178"/>
    </row>
    <row r="13" spans="1:11" ht="63" customHeight="1" x14ac:dyDescent="0.25">
      <c r="A13" s="76" t="str">
        <f t="shared" si="0"/>
        <v/>
      </c>
      <c r="B13" s="77" t="str">
        <f t="shared" si="1"/>
        <v/>
      </c>
      <c r="C13" s="78" t="str">
        <f t="shared" si="2"/>
        <v/>
      </c>
      <c r="D13" s="78" t="str">
        <f t="shared" si="3"/>
        <v/>
      </c>
      <c r="E13" s="78" t="str">
        <f t="shared" si="4"/>
        <v/>
      </c>
      <c r="F13" s="180"/>
      <c r="G13" s="180"/>
      <c r="H13" s="180"/>
      <c r="I13" s="178"/>
      <c r="J13" s="186"/>
      <c r="K13" s="178"/>
    </row>
    <row r="14" spans="1:11" ht="63" customHeight="1" x14ac:dyDescent="0.25">
      <c r="A14" s="76" t="str">
        <f t="shared" si="0"/>
        <v/>
      </c>
      <c r="B14" s="77" t="str">
        <f t="shared" si="1"/>
        <v/>
      </c>
      <c r="C14" s="78" t="str">
        <f t="shared" si="2"/>
        <v/>
      </c>
      <c r="D14" s="78" t="str">
        <f t="shared" si="3"/>
        <v/>
      </c>
      <c r="E14" s="78" t="str">
        <f t="shared" si="4"/>
        <v/>
      </c>
      <c r="F14" s="180"/>
      <c r="G14" s="180"/>
      <c r="H14" s="180"/>
      <c r="I14" s="178"/>
      <c r="J14" s="186"/>
      <c r="K14" s="178"/>
    </row>
    <row r="15" spans="1:11" ht="63" customHeight="1" x14ac:dyDescent="0.25">
      <c r="A15" s="76" t="str">
        <f t="shared" si="0"/>
        <v/>
      </c>
      <c r="B15" s="77" t="str">
        <f t="shared" si="1"/>
        <v/>
      </c>
      <c r="C15" s="78" t="str">
        <f t="shared" si="2"/>
        <v/>
      </c>
      <c r="D15" s="78" t="str">
        <f t="shared" si="3"/>
        <v/>
      </c>
      <c r="E15" s="78" t="str">
        <f t="shared" si="4"/>
        <v/>
      </c>
      <c r="F15" s="180"/>
      <c r="G15" s="180"/>
      <c r="H15" s="180"/>
      <c r="I15" s="178"/>
      <c r="J15" s="186"/>
      <c r="K15" s="178"/>
    </row>
    <row r="16" spans="1:11" ht="63" customHeight="1" x14ac:dyDescent="0.25">
      <c r="A16" s="76" t="str">
        <f t="shared" si="0"/>
        <v/>
      </c>
      <c r="B16" s="77" t="str">
        <f t="shared" si="1"/>
        <v/>
      </c>
      <c r="C16" s="78" t="str">
        <f t="shared" si="2"/>
        <v/>
      </c>
      <c r="D16" s="78" t="str">
        <f t="shared" si="3"/>
        <v/>
      </c>
      <c r="E16" s="78" t="str">
        <f t="shared" si="4"/>
        <v/>
      </c>
      <c r="F16" s="180"/>
      <c r="G16" s="180"/>
      <c r="H16" s="180"/>
      <c r="I16" s="178"/>
      <c r="J16" s="186"/>
      <c r="K16" s="178"/>
    </row>
    <row r="17" spans="1:11" ht="63" customHeight="1" x14ac:dyDescent="0.25">
      <c r="A17" s="76" t="str">
        <f t="shared" si="0"/>
        <v/>
      </c>
      <c r="B17" s="77" t="str">
        <f t="shared" si="1"/>
        <v/>
      </c>
      <c r="C17" s="78" t="str">
        <f t="shared" si="2"/>
        <v/>
      </c>
      <c r="D17" s="78" t="str">
        <f t="shared" si="3"/>
        <v/>
      </c>
      <c r="E17" s="78" t="str">
        <f t="shared" si="4"/>
        <v/>
      </c>
      <c r="F17" s="180"/>
      <c r="G17" s="180"/>
      <c r="H17" s="180"/>
      <c r="I17" s="178"/>
      <c r="J17" s="186"/>
      <c r="K17" s="178"/>
    </row>
    <row r="18" spans="1:11" ht="63" customHeight="1" x14ac:dyDescent="0.25">
      <c r="A18" s="76" t="str">
        <f t="shared" si="0"/>
        <v/>
      </c>
      <c r="B18" s="77" t="str">
        <f t="shared" si="1"/>
        <v/>
      </c>
      <c r="C18" s="78" t="str">
        <f t="shared" si="2"/>
        <v/>
      </c>
      <c r="D18" s="78" t="str">
        <f t="shared" si="3"/>
        <v/>
      </c>
      <c r="E18" s="78" t="str">
        <f t="shared" si="4"/>
        <v/>
      </c>
      <c r="F18" s="180"/>
      <c r="G18" s="180"/>
      <c r="H18" s="180"/>
      <c r="I18" s="178"/>
      <c r="J18" s="186"/>
      <c r="K18" s="178"/>
    </row>
    <row r="19" spans="1:11" ht="63" customHeight="1" x14ac:dyDescent="0.25">
      <c r="A19" s="76" t="str">
        <f t="shared" si="0"/>
        <v/>
      </c>
      <c r="B19" s="77" t="str">
        <f t="shared" si="1"/>
        <v/>
      </c>
      <c r="C19" s="78" t="str">
        <f t="shared" si="2"/>
        <v/>
      </c>
      <c r="D19" s="78" t="str">
        <f t="shared" si="3"/>
        <v/>
      </c>
      <c r="E19" s="78" t="str">
        <f t="shared" si="4"/>
        <v/>
      </c>
      <c r="F19" s="180"/>
      <c r="G19" s="180"/>
      <c r="H19" s="180"/>
      <c r="I19" s="178"/>
      <c r="J19" s="186"/>
      <c r="K19" s="178"/>
    </row>
    <row r="20" spans="1:11" ht="63" customHeight="1" x14ac:dyDescent="0.25">
      <c r="A20" s="76" t="str">
        <f t="shared" si="0"/>
        <v/>
      </c>
      <c r="B20" s="77" t="str">
        <f t="shared" si="1"/>
        <v/>
      </c>
      <c r="C20" s="78" t="str">
        <f t="shared" si="2"/>
        <v/>
      </c>
      <c r="D20" s="78" t="str">
        <f t="shared" si="3"/>
        <v/>
      </c>
      <c r="E20" s="78" t="str">
        <f t="shared" si="4"/>
        <v/>
      </c>
      <c r="F20" s="180"/>
      <c r="G20" s="180"/>
      <c r="H20" s="180"/>
      <c r="I20" s="178"/>
      <c r="J20" s="186"/>
      <c r="K20" s="178"/>
    </row>
    <row r="21" spans="1:11" ht="63" customHeight="1" x14ac:dyDescent="0.25">
      <c r="A21" s="76" t="str">
        <f t="shared" si="0"/>
        <v/>
      </c>
      <c r="B21" s="77" t="str">
        <f t="shared" si="1"/>
        <v/>
      </c>
      <c r="C21" s="78" t="str">
        <f t="shared" si="2"/>
        <v/>
      </c>
      <c r="D21" s="78" t="str">
        <f t="shared" si="3"/>
        <v/>
      </c>
      <c r="E21" s="78" t="str">
        <f t="shared" si="4"/>
        <v/>
      </c>
      <c r="F21" s="181"/>
      <c r="G21" s="181"/>
      <c r="H21" s="180"/>
      <c r="I21" s="178"/>
      <c r="J21" s="186"/>
      <c r="K21" s="179"/>
    </row>
    <row r="22" spans="1:11" ht="63" customHeight="1" x14ac:dyDescent="0.25">
      <c r="A22" s="76" t="str">
        <f t="shared" si="0"/>
        <v/>
      </c>
      <c r="B22" s="77" t="str">
        <f t="shared" si="1"/>
        <v/>
      </c>
      <c r="C22" s="78" t="str">
        <f t="shared" si="2"/>
        <v/>
      </c>
      <c r="D22" s="78" t="str">
        <f t="shared" si="3"/>
        <v/>
      </c>
      <c r="E22" s="78" t="str">
        <f t="shared" si="4"/>
        <v/>
      </c>
      <c r="F22" s="181"/>
      <c r="G22" s="181"/>
      <c r="H22" s="180"/>
      <c r="I22" s="178"/>
      <c r="J22" s="186"/>
      <c r="K22" s="178"/>
    </row>
    <row r="23" spans="1:11" ht="63" customHeight="1" x14ac:dyDescent="0.25">
      <c r="A23" s="76" t="str">
        <f t="shared" si="0"/>
        <v/>
      </c>
      <c r="B23" s="77" t="str">
        <f t="shared" si="1"/>
        <v/>
      </c>
      <c r="C23" s="78" t="str">
        <f t="shared" si="2"/>
        <v/>
      </c>
      <c r="D23" s="78" t="str">
        <f t="shared" si="3"/>
        <v/>
      </c>
      <c r="E23" s="78" t="str">
        <f t="shared" si="4"/>
        <v/>
      </c>
      <c r="F23" s="181"/>
      <c r="G23" s="181"/>
      <c r="H23" s="180"/>
      <c r="I23" s="178"/>
      <c r="J23" s="186"/>
      <c r="K23" s="178"/>
    </row>
    <row r="24" spans="1:11" ht="63" customHeight="1" x14ac:dyDescent="0.25">
      <c r="A24" s="76" t="str">
        <f t="shared" si="0"/>
        <v/>
      </c>
      <c r="B24" s="77" t="str">
        <f t="shared" si="1"/>
        <v/>
      </c>
      <c r="C24" s="78" t="str">
        <f t="shared" si="2"/>
        <v/>
      </c>
      <c r="D24" s="78" t="str">
        <f t="shared" si="3"/>
        <v/>
      </c>
      <c r="E24" s="78" t="str">
        <f t="shared" si="4"/>
        <v/>
      </c>
      <c r="F24" s="190"/>
      <c r="G24" s="181"/>
      <c r="H24" s="180"/>
      <c r="I24" s="178"/>
      <c r="J24" s="186"/>
      <c r="K24" s="178"/>
    </row>
    <row r="25" spans="1:11" ht="63" customHeight="1" x14ac:dyDescent="0.25">
      <c r="A25" s="76" t="str">
        <f t="shared" si="0"/>
        <v/>
      </c>
      <c r="B25" s="77" t="str">
        <f t="shared" si="1"/>
        <v/>
      </c>
      <c r="C25" s="78" t="str">
        <f t="shared" si="2"/>
        <v/>
      </c>
      <c r="D25" s="78" t="str">
        <f t="shared" si="3"/>
        <v/>
      </c>
      <c r="E25" s="78" t="str">
        <f t="shared" si="4"/>
        <v/>
      </c>
      <c r="F25" s="181"/>
      <c r="G25" s="181"/>
      <c r="H25" s="180"/>
      <c r="I25" s="178"/>
      <c r="J25" s="186"/>
      <c r="K25" s="178"/>
    </row>
    <row r="26" spans="1:11" ht="63" customHeight="1" x14ac:dyDescent="0.25">
      <c r="A26" s="76" t="str">
        <f t="shared" si="0"/>
        <v/>
      </c>
      <c r="B26" s="77" t="str">
        <f t="shared" si="1"/>
        <v/>
      </c>
      <c r="C26" s="78" t="str">
        <f t="shared" si="2"/>
        <v/>
      </c>
      <c r="D26" s="78" t="str">
        <f t="shared" si="3"/>
        <v/>
      </c>
      <c r="E26" s="78" t="str">
        <f t="shared" si="4"/>
        <v/>
      </c>
      <c r="F26" s="181"/>
      <c r="G26" s="181"/>
      <c r="H26" s="180"/>
      <c r="I26" s="178"/>
      <c r="J26" s="186"/>
      <c r="K26" s="178"/>
    </row>
    <row r="27" spans="1:11" ht="63" customHeight="1" x14ac:dyDescent="0.25">
      <c r="A27" s="76" t="str">
        <f t="shared" si="0"/>
        <v/>
      </c>
      <c r="B27" s="77" t="str">
        <f t="shared" si="1"/>
        <v/>
      </c>
      <c r="C27" s="78" t="str">
        <f t="shared" si="2"/>
        <v/>
      </c>
      <c r="D27" s="78" t="str">
        <f t="shared" si="3"/>
        <v/>
      </c>
      <c r="E27" s="78" t="str">
        <f t="shared" si="4"/>
        <v/>
      </c>
      <c r="F27" s="181"/>
      <c r="G27" s="181"/>
      <c r="H27" s="180"/>
      <c r="I27" s="178"/>
      <c r="J27" s="186"/>
      <c r="K27" s="178"/>
    </row>
    <row r="28" spans="1:11" ht="63" customHeight="1" x14ac:dyDescent="0.25">
      <c r="A28" s="76" t="str">
        <f t="shared" si="0"/>
        <v/>
      </c>
      <c r="B28" s="77" t="str">
        <f t="shared" si="1"/>
        <v/>
      </c>
      <c r="C28" s="78" t="str">
        <f t="shared" si="2"/>
        <v/>
      </c>
      <c r="D28" s="78" t="str">
        <f t="shared" si="3"/>
        <v/>
      </c>
      <c r="E28" s="78" t="str">
        <f t="shared" si="4"/>
        <v/>
      </c>
      <c r="F28" s="181"/>
      <c r="G28" s="181"/>
      <c r="H28" s="180"/>
      <c r="I28" s="178"/>
      <c r="J28" s="186"/>
      <c r="K28" s="178"/>
    </row>
    <row r="29" spans="1:11" ht="63" customHeight="1" x14ac:dyDescent="0.25">
      <c r="A29" s="76" t="str">
        <f t="shared" si="0"/>
        <v/>
      </c>
      <c r="B29" s="77" t="str">
        <f t="shared" si="1"/>
        <v/>
      </c>
      <c r="C29" s="78" t="str">
        <f t="shared" si="2"/>
        <v/>
      </c>
      <c r="D29" s="78" t="str">
        <f t="shared" si="3"/>
        <v/>
      </c>
      <c r="E29" s="78" t="str">
        <f t="shared" si="4"/>
        <v/>
      </c>
      <c r="F29" s="181"/>
      <c r="G29" s="181"/>
      <c r="H29" s="180"/>
      <c r="I29" s="178"/>
      <c r="J29" s="186"/>
      <c r="K29" s="178"/>
    </row>
    <row r="30" spans="1:11" ht="63" customHeight="1" x14ac:dyDescent="0.25">
      <c r="A30" s="76" t="str">
        <f t="shared" si="0"/>
        <v/>
      </c>
      <c r="B30" s="77" t="str">
        <f t="shared" si="1"/>
        <v/>
      </c>
      <c r="C30" s="78" t="str">
        <f t="shared" si="2"/>
        <v/>
      </c>
      <c r="D30" s="78" t="str">
        <f t="shared" si="3"/>
        <v/>
      </c>
      <c r="E30" s="78" t="str">
        <f t="shared" si="4"/>
        <v/>
      </c>
      <c r="F30" s="181"/>
      <c r="G30" s="181"/>
      <c r="H30" s="180"/>
      <c r="I30" s="178"/>
      <c r="J30" s="186"/>
      <c r="K30" s="178"/>
    </row>
    <row r="31" spans="1:11" ht="63" customHeight="1" x14ac:dyDescent="0.25">
      <c r="A31" s="76" t="str">
        <f t="shared" si="0"/>
        <v/>
      </c>
      <c r="B31" s="77" t="str">
        <f t="shared" si="1"/>
        <v/>
      </c>
      <c r="C31" s="78" t="str">
        <f t="shared" si="2"/>
        <v/>
      </c>
      <c r="D31" s="78" t="str">
        <f t="shared" si="3"/>
        <v/>
      </c>
      <c r="E31" s="78" t="str">
        <f t="shared" si="4"/>
        <v/>
      </c>
      <c r="F31" s="181"/>
      <c r="G31" s="181"/>
      <c r="H31" s="180"/>
      <c r="I31" s="178"/>
      <c r="J31" s="186"/>
      <c r="K31" s="178"/>
    </row>
    <row r="32" spans="1:11" ht="63" customHeight="1" x14ac:dyDescent="0.25">
      <c r="A32" s="76" t="str">
        <f t="shared" si="0"/>
        <v/>
      </c>
      <c r="B32" s="77" t="str">
        <f t="shared" si="1"/>
        <v/>
      </c>
      <c r="C32" s="78" t="str">
        <f t="shared" si="2"/>
        <v/>
      </c>
      <c r="D32" s="78" t="str">
        <f t="shared" si="3"/>
        <v/>
      </c>
      <c r="E32" s="78" t="str">
        <f t="shared" si="4"/>
        <v/>
      </c>
      <c r="F32" s="181"/>
      <c r="G32" s="181"/>
      <c r="H32" s="180"/>
      <c r="I32" s="178"/>
      <c r="J32" s="186"/>
      <c r="K32" s="178"/>
    </row>
    <row r="33" spans="1:11" ht="63" customHeight="1" x14ac:dyDescent="0.25">
      <c r="A33" s="76" t="str">
        <f t="shared" si="0"/>
        <v/>
      </c>
      <c r="B33" s="77" t="str">
        <f t="shared" si="1"/>
        <v/>
      </c>
      <c r="C33" s="78" t="str">
        <f t="shared" si="2"/>
        <v/>
      </c>
      <c r="D33" s="78" t="str">
        <f t="shared" si="3"/>
        <v/>
      </c>
      <c r="E33" s="78" t="str">
        <f t="shared" si="4"/>
        <v/>
      </c>
      <c r="F33" s="181"/>
      <c r="G33" s="181"/>
      <c r="H33" s="180"/>
      <c r="I33" s="178"/>
      <c r="J33" s="186"/>
      <c r="K33" s="178"/>
    </row>
    <row r="34" spans="1:11" ht="63" customHeight="1" x14ac:dyDescent="0.25">
      <c r="A34" s="76" t="str">
        <f t="shared" si="0"/>
        <v/>
      </c>
      <c r="B34" s="77" t="str">
        <f t="shared" si="1"/>
        <v/>
      </c>
      <c r="C34" s="78" t="str">
        <f t="shared" si="2"/>
        <v/>
      </c>
      <c r="D34" s="78" t="str">
        <f t="shared" si="3"/>
        <v/>
      </c>
      <c r="E34" s="78" t="str">
        <f t="shared" si="4"/>
        <v/>
      </c>
      <c r="F34" s="181"/>
      <c r="G34" s="181"/>
      <c r="H34" s="180"/>
      <c r="I34" s="178"/>
      <c r="J34" s="186"/>
      <c r="K34" s="178"/>
    </row>
    <row r="35" spans="1:11" ht="63" customHeight="1" x14ac:dyDescent="0.25">
      <c r="A35" s="76" t="str">
        <f t="shared" si="0"/>
        <v/>
      </c>
      <c r="B35" s="77" t="str">
        <f t="shared" si="1"/>
        <v/>
      </c>
      <c r="C35" s="78" t="str">
        <f t="shared" si="2"/>
        <v/>
      </c>
      <c r="D35" s="78" t="str">
        <f t="shared" si="3"/>
        <v/>
      </c>
      <c r="E35" s="78" t="str">
        <f t="shared" si="4"/>
        <v/>
      </c>
      <c r="F35" s="181"/>
      <c r="G35" s="181"/>
      <c r="H35" s="180"/>
      <c r="I35" s="178"/>
      <c r="J35" s="186"/>
      <c r="K35" s="178"/>
    </row>
    <row r="36" spans="1:11" ht="63" customHeight="1" x14ac:dyDescent="0.25">
      <c r="A36" s="76" t="str">
        <f t="shared" si="0"/>
        <v/>
      </c>
      <c r="B36" s="77" t="str">
        <f t="shared" si="1"/>
        <v/>
      </c>
      <c r="C36" s="78" t="str">
        <f t="shared" si="2"/>
        <v/>
      </c>
      <c r="D36" s="78" t="str">
        <f t="shared" si="3"/>
        <v/>
      </c>
      <c r="E36" s="78" t="str">
        <f t="shared" si="4"/>
        <v/>
      </c>
      <c r="F36" s="181"/>
      <c r="G36" s="181"/>
      <c r="H36" s="180"/>
      <c r="I36" s="178"/>
      <c r="J36" s="186"/>
      <c r="K36" s="178"/>
    </row>
    <row r="37" spans="1:11" ht="63" customHeight="1" x14ac:dyDescent="0.25">
      <c r="A37" s="76" t="str">
        <f t="shared" si="0"/>
        <v/>
      </c>
      <c r="B37" s="77" t="str">
        <f t="shared" si="1"/>
        <v/>
      </c>
      <c r="C37" s="78" t="str">
        <f t="shared" si="2"/>
        <v/>
      </c>
      <c r="D37" s="78" t="str">
        <f t="shared" si="3"/>
        <v/>
      </c>
      <c r="E37" s="78" t="str">
        <f t="shared" si="4"/>
        <v/>
      </c>
      <c r="F37" s="181"/>
      <c r="G37" s="181"/>
      <c r="H37" s="180"/>
      <c r="I37" s="178"/>
      <c r="J37" s="186"/>
      <c r="K37" s="178"/>
    </row>
    <row r="38" spans="1:11" ht="63" customHeight="1" x14ac:dyDescent="0.25">
      <c r="A38" s="76" t="str">
        <f t="shared" si="0"/>
        <v/>
      </c>
      <c r="B38" s="77" t="str">
        <f t="shared" si="1"/>
        <v/>
      </c>
      <c r="C38" s="78" t="str">
        <f t="shared" si="2"/>
        <v/>
      </c>
      <c r="D38" s="78" t="str">
        <f t="shared" si="3"/>
        <v/>
      </c>
      <c r="E38" s="78" t="str">
        <f t="shared" si="4"/>
        <v/>
      </c>
      <c r="F38" s="181"/>
      <c r="G38" s="181"/>
      <c r="H38" s="180"/>
      <c r="I38" s="178"/>
      <c r="J38" s="186"/>
      <c r="K38" s="178"/>
    </row>
    <row r="39" spans="1:11" ht="63" customHeight="1" x14ac:dyDescent="0.25">
      <c r="A39" s="76" t="str">
        <f t="shared" si="0"/>
        <v/>
      </c>
      <c r="B39" s="77" t="str">
        <f t="shared" si="1"/>
        <v/>
      </c>
      <c r="C39" s="78" t="str">
        <f t="shared" si="2"/>
        <v/>
      </c>
      <c r="D39" s="78" t="str">
        <f t="shared" si="3"/>
        <v/>
      </c>
      <c r="E39" s="78" t="str">
        <f t="shared" si="4"/>
        <v/>
      </c>
      <c r="F39" s="181"/>
      <c r="G39" s="181"/>
      <c r="H39" s="180"/>
      <c r="I39" s="178"/>
      <c r="J39" s="186"/>
      <c r="K39" s="178"/>
    </row>
    <row r="40" spans="1:11" ht="63" customHeight="1" x14ac:dyDescent="0.25">
      <c r="A40" s="76" t="str">
        <f t="shared" si="0"/>
        <v/>
      </c>
      <c r="B40" s="77" t="str">
        <f t="shared" si="1"/>
        <v/>
      </c>
      <c r="C40" s="78" t="str">
        <f t="shared" si="2"/>
        <v/>
      </c>
      <c r="D40" s="78" t="str">
        <f t="shared" si="3"/>
        <v/>
      </c>
      <c r="E40" s="78" t="str">
        <f t="shared" si="4"/>
        <v/>
      </c>
      <c r="F40" s="181"/>
      <c r="G40" s="181"/>
      <c r="H40" s="180"/>
      <c r="I40" s="178"/>
      <c r="J40" s="186"/>
      <c r="K40" s="178"/>
    </row>
    <row r="41" spans="1:11" ht="63" customHeight="1" x14ac:dyDescent="0.25">
      <c r="A41" s="76" t="str">
        <f t="shared" si="0"/>
        <v/>
      </c>
      <c r="B41" s="77" t="str">
        <f t="shared" si="1"/>
        <v/>
      </c>
      <c r="C41" s="78" t="str">
        <f t="shared" si="2"/>
        <v/>
      </c>
      <c r="D41" s="78" t="str">
        <f t="shared" si="3"/>
        <v/>
      </c>
      <c r="E41" s="78" t="str">
        <f t="shared" si="4"/>
        <v/>
      </c>
      <c r="F41" s="181"/>
      <c r="G41" s="181"/>
      <c r="H41" s="180"/>
      <c r="I41" s="178"/>
      <c r="J41" s="186"/>
      <c r="K41" s="178"/>
    </row>
    <row r="42" spans="1:11" ht="63" customHeight="1" x14ac:dyDescent="0.25">
      <c r="A42" s="76" t="str">
        <f t="shared" si="0"/>
        <v/>
      </c>
      <c r="B42" s="77" t="str">
        <f t="shared" si="1"/>
        <v/>
      </c>
      <c r="C42" s="78" t="str">
        <f t="shared" si="2"/>
        <v/>
      </c>
      <c r="D42" s="78" t="str">
        <f t="shared" si="3"/>
        <v/>
      </c>
      <c r="E42" s="78" t="str">
        <f t="shared" si="4"/>
        <v/>
      </c>
      <c r="F42" s="181"/>
      <c r="G42" s="181"/>
      <c r="H42" s="180"/>
      <c r="I42" s="178"/>
      <c r="J42" s="186"/>
      <c r="K42" s="178"/>
    </row>
    <row r="43" spans="1:11" ht="63" customHeight="1" x14ac:dyDescent="0.25">
      <c r="A43" s="76" t="str">
        <f t="shared" si="0"/>
        <v/>
      </c>
      <c r="B43" s="77" t="str">
        <f t="shared" si="1"/>
        <v/>
      </c>
      <c r="C43" s="78" t="str">
        <f t="shared" si="2"/>
        <v/>
      </c>
      <c r="D43" s="78" t="str">
        <f t="shared" si="3"/>
        <v/>
      </c>
      <c r="E43" s="78" t="str">
        <f t="shared" si="4"/>
        <v/>
      </c>
      <c r="F43" s="181"/>
      <c r="G43" s="181"/>
      <c r="H43" s="180"/>
      <c r="I43" s="178"/>
      <c r="J43" s="186"/>
      <c r="K43" s="178"/>
    </row>
    <row r="44" spans="1:11" ht="63" customHeight="1" x14ac:dyDescent="0.25">
      <c r="A44" s="76" t="str">
        <f t="shared" si="0"/>
        <v/>
      </c>
      <c r="B44" s="77" t="str">
        <f t="shared" si="1"/>
        <v/>
      </c>
      <c r="C44" s="78" t="str">
        <f t="shared" si="2"/>
        <v/>
      </c>
      <c r="D44" s="78" t="str">
        <f t="shared" si="3"/>
        <v/>
      </c>
      <c r="E44" s="78" t="str">
        <f t="shared" si="4"/>
        <v/>
      </c>
      <c r="F44" s="181"/>
      <c r="G44" s="181"/>
      <c r="H44" s="180"/>
      <c r="I44" s="178"/>
      <c r="J44" s="186"/>
      <c r="K44" s="178"/>
    </row>
    <row r="45" spans="1:11" ht="63" customHeight="1" x14ac:dyDescent="0.25">
      <c r="A45" s="76" t="str">
        <f t="shared" si="0"/>
        <v/>
      </c>
      <c r="B45" s="77" t="str">
        <f t="shared" si="1"/>
        <v/>
      </c>
      <c r="C45" s="78" t="str">
        <f t="shared" si="2"/>
        <v/>
      </c>
      <c r="D45" s="78" t="str">
        <f t="shared" si="3"/>
        <v/>
      </c>
      <c r="E45" s="78" t="str">
        <f t="shared" si="4"/>
        <v/>
      </c>
      <c r="F45" s="181"/>
      <c r="G45" s="181"/>
      <c r="H45" s="180"/>
      <c r="I45" s="178"/>
      <c r="J45" s="186"/>
      <c r="K45" s="178"/>
    </row>
    <row r="46" spans="1:11" ht="63" customHeight="1" x14ac:dyDescent="0.25">
      <c r="A46" s="76" t="str">
        <f t="shared" si="0"/>
        <v/>
      </c>
      <c r="B46" s="77" t="str">
        <f t="shared" si="1"/>
        <v/>
      </c>
      <c r="C46" s="78" t="str">
        <f t="shared" si="2"/>
        <v/>
      </c>
      <c r="D46" s="78" t="str">
        <f t="shared" si="3"/>
        <v/>
      </c>
      <c r="E46" s="78" t="str">
        <f t="shared" si="4"/>
        <v/>
      </c>
      <c r="F46" s="181"/>
      <c r="G46" s="181"/>
      <c r="H46" s="180"/>
      <c r="I46" s="178"/>
      <c r="J46" s="186"/>
      <c r="K46" s="178"/>
    </row>
    <row r="47" spans="1:11" ht="63" customHeight="1" x14ac:dyDescent="0.25">
      <c r="A47" s="76" t="str">
        <f t="shared" si="0"/>
        <v/>
      </c>
      <c r="B47" s="77" t="str">
        <f t="shared" si="1"/>
        <v/>
      </c>
      <c r="C47" s="78" t="str">
        <f t="shared" si="2"/>
        <v/>
      </c>
      <c r="D47" s="78" t="str">
        <f t="shared" si="3"/>
        <v/>
      </c>
      <c r="E47" s="78" t="str">
        <f t="shared" si="4"/>
        <v/>
      </c>
      <c r="F47" s="181"/>
      <c r="G47" s="181"/>
      <c r="H47" s="180"/>
      <c r="I47" s="178"/>
      <c r="J47" s="186"/>
      <c r="K47" s="178"/>
    </row>
    <row r="48" spans="1:11" ht="63" customHeight="1" x14ac:dyDescent="0.25">
      <c r="A48" s="76" t="str">
        <f t="shared" si="0"/>
        <v/>
      </c>
      <c r="B48" s="77" t="str">
        <f t="shared" si="1"/>
        <v/>
      </c>
      <c r="C48" s="78" t="str">
        <f t="shared" si="2"/>
        <v/>
      </c>
      <c r="D48" s="78" t="str">
        <f t="shared" si="3"/>
        <v/>
      </c>
      <c r="E48" s="78" t="str">
        <f t="shared" si="4"/>
        <v/>
      </c>
      <c r="F48" s="181"/>
      <c r="G48" s="181"/>
      <c r="H48" s="180"/>
      <c r="I48" s="178"/>
      <c r="J48" s="186"/>
      <c r="K48" s="178"/>
    </row>
    <row r="49" spans="1:11" ht="63" customHeight="1" x14ac:dyDescent="0.25">
      <c r="A49" s="76" t="str">
        <f t="shared" si="0"/>
        <v/>
      </c>
      <c r="B49" s="77" t="str">
        <f t="shared" si="1"/>
        <v/>
      </c>
      <c r="C49" s="78" t="str">
        <f t="shared" si="2"/>
        <v/>
      </c>
      <c r="D49" s="78" t="str">
        <f t="shared" si="3"/>
        <v/>
      </c>
      <c r="E49" s="78" t="str">
        <f t="shared" si="4"/>
        <v/>
      </c>
      <c r="F49" s="181"/>
      <c r="G49" s="181"/>
      <c r="H49" s="180"/>
      <c r="I49" s="178"/>
      <c r="J49" s="186"/>
      <c r="K49" s="178"/>
    </row>
    <row r="50" spans="1:11" ht="63" customHeight="1" x14ac:dyDescent="0.25">
      <c r="A50" s="76" t="str">
        <f t="shared" si="0"/>
        <v/>
      </c>
      <c r="B50" s="77" t="str">
        <f t="shared" si="1"/>
        <v/>
      </c>
      <c r="C50" s="78" t="str">
        <f t="shared" si="2"/>
        <v/>
      </c>
      <c r="D50" s="78" t="str">
        <f t="shared" si="3"/>
        <v/>
      </c>
      <c r="E50" s="78" t="str">
        <f t="shared" si="4"/>
        <v/>
      </c>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5" priority="3" operator="equal">
      <formula>0</formula>
    </cfRule>
  </conditionalFormatting>
  <conditionalFormatting sqref="E3">
    <cfRule type="expression" dxfId="4" priority="2">
      <formula>$A$3="?"</formula>
    </cfRule>
  </conditionalFormatting>
  <dataValidations count="1">
    <dataValidation type="list" errorStyle="warning" allowBlank="1" showInputMessage="1" showErrorMessage="1" sqref="J5:J50" xr:uid="{00000000-0002-0000-4A00-000000000000}">
      <formula1>cpatrudoif</formula1>
    </dataValidation>
  </dataValidations>
  <pageMargins left="0.7" right="0.7" top="0.75" bottom="0.75" header="0.3" footer="0.3"/>
  <pageSetup paperSize="9" orientation="portrait" horizontalDpi="4294967293" verticalDpi="4294967293"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3.7109375" customWidth="1"/>
    <col min="4" max="4" width="11.42578125" customWidth="1"/>
    <col min="5" max="5" width="12" customWidth="1"/>
    <col min="6" max="6" width="24.140625" customWidth="1"/>
    <col min="7" max="7" width="68.28515625" customWidth="1"/>
    <col min="8" max="8" width="31.5703125" customWidth="1"/>
    <col min="9" max="9" width="46.85546875" customWidth="1"/>
    <col min="10" max="10" width="13.140625" customWidth="1"/>
    <col min="11" max="11" width="47.42578125" customWidth="1"/>
  </cols>
  <sheetData>
    <row r="1" spans="1:11" ht="15.75" x14ac:dyDescent="0.25">
      <c r="A1" s="102" t="str">
        <f>FisaAutoevaluare!A1</f>
        <v>Universitatea SPIRU HARET - 
Anul universitar 2021-2022</v>
      </c>
      <c r="B1" s="102"/>
      <c r="C1" s="102"/>
      <c r="D1" s="102"/>
      <c r="E1" s="102"/>
      <c r="F1" s="669" t="str">
        <f>HYPERLINK("#FisaAutoevaluare!D242","Inapoi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FisaAutoevaluare!D242</f>
        <v>Membru în echipa unui proiect național, finanţat cu peste 100.000 lei, Universitatea Spiru Haret fiind solicitant sau partener.</v>
      </c>
      <c r="H2" s="681"/>
      <c r="I2" s="681"/>
      <c r="J2" s="681"/>
      <c r="K2" s="681"/>
    </row>
    <row r="3" spans="1:1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2317</v>
      </c>
      <c r="E4" s="75" t="s">
        <v>2212</v>
      </c>
      <c r="F4" s="198" t="s">
        <v>2346</v>
      </c>
      <c r="G4" s="198" t="s">
        <v>2345</v>
      </c>
      <c r="H4" s="198" t="s">
        <v>2347</v>
      </c>
      <c r="I4" s="198" t="s">
        <v>2348</v>
      </c>
      <c r="J4" s="203" t="s">
        <v>2352</v>
      </c>
      <c r="K4" s="198" t="s">
        <v>2349</v>
      </c>
    </row>
    <row r="5" spans="1:11" ht="63" customHeight="1" x14ac:dyDescent="0.25">
      <c r="A5" s="76" t="str">
        <f>IF(B5="","",ROW()-4)</f>
        <v/>
      </c>
      <c r="B5" s="77" t="str">
        <f>IF(OR(F5&lt;&gt;"",G5&lt;&gt;"",K5&lt;&gt;""),"C48","")</f>
        <v/>
      </c>
      <c r="C5" s="78" t="str">
        <f>IF(OR(F5&lt;&gt;"",G5&lt;&gt;"",K5&lt;&gt;""),PROPER(A$3),"")</f>
        <v/>
      </c>
      <c r="D5" s="78" t="str">
        <f>IF(OR(F5&lt;&gt;"",G5&lt;&gt;"",K5&lt;&gt;""),"membru","")</f>
        <v/>
      </c>
      <c r="E5" s="78" t="str">
        <f>IF(OR(F5&lt;&gt;"",G5&lt;&gt;"",K5&lt;&gt;""),"naţional","")</f>
        <v/>
      </c>
      <c r="F5" s="178"/>
      <c r="G5" s="178"/>
      <c r="H5" s="180"/>
      <c r="I5" s="178"/>
      <c r="J5" s="186"/>
      <c r="K5" s="179"/>
    </row>
    <row r="6" spans="1:11" ht="63" customHeight="1" x14ac:dyDescent="0.25">
      <c r="A6" s="76" t="str">
        <f t="shared" ref="A6:A50" si="0">IF(B6="","",ROW()-4)</f>
        <v/>
      </c>
      <c r="B6" s="77" t="str">
        <f t="shared" ref="B6:B50" si="1">IF(OR(F6&lt;&gt;"",G6&lt;&gt;"",K6&lt;&gt;""),"C48","")</f>
        <v/>
      </c>
      <c r="C6" s="78" t="str">
        <f t="shared" ref="C6:C50" si="2">IF(OR(F6&lt;&gt;"",G6&lt;&gt;"",K6&lt;&gt;""),PROPER(A$3),"")</f>
        <v/>
      </c>
      <c r="D6" s="78" t="str">
        <f t="shared" ref="D6:D50" si="3">IF(OR(F6&lt;&gt;"",G6&lt;&gt;"",K6&lt;&gt;""),"membru","")</f>
        <v/>
      </c>
      <c r="E6" s="78" t="str">
        <f t="shared" ref="E6:E50" si="4">IF(OR(F6&lt;&gt;"",G6&lt;&gt;"",K6&lt;&gt;""),"naţional","")</f>
        <v/>
      </c>
      <c r="F6" s="180"/>
      <c r="G6" s="178"/>
      <c r="H6" s="180"/>
      <c r="I6" s="178"/>
      <c r="J6" s="186"/>
      <c r="K6" s="178"/>
    </row>
    <row r="7" spans="1:11" ht="63" customHeight="1" x14ac:dyDescent="0.25">
      <c r="A7" s="76" t="str">
        <f t="shared" si="0"/>
        <v/>
      </c>
      <c r="B7" s="77" t="str">
        <f t="shared" si="1"/>
        <v/>
      </c>
      <c r="C7" s="78" t="str">
        <f t="shared" si="2"/>
        <v/>
      </c>
      <c r="D7" s="78" t="str">
        <f t="shared" si="3"/>
        <v/>
      </c>
      <c r="E7" s="78" t="str">
        <f t="shared" si="4"/>
        <v/>
      </c>
      <c r="F7" s="180"/>
      <c r="G7" s="180"/>
      <c r="H7" s="180"/>
      <c r="I7" s="178"/>
      <c r="J7" s="186"/>
      <c r="K7" s="178"/>
    </row>
    <row r="8" spans="1:11" ht="63" customHeight="1" x14ac:dyDescent="0.25">
      <c r="A8" s="76" t="str">
        <f t="shared" si="0"/>
        <v/>
      </c>
      <c r="B8" s="77" t="str">
        <f t="shared" si="1"/>
        <v/>
      </c>
      <c r="C8" s="78" t="str">
        <f t="shared" si="2"/>
        <v/>
      </c>
      <c r="D8" s="78" t="str">
        <f t="shared" si="3"/>
        <v/>
      </c>
      <c r="E8" s="78" t="str">
        <f t="shared" si="4"/>
        <v/>
      </c>
      <c r="F8" s="180"/>
      <c r="G8" s="180"/>
      <c r="H8" s="180"/>
      <c r="I8" s="178"/>
      <c r="J8" s="186"/>
      <c r="K8" s="178"/>
    </row>
    <row r="9" spans="1:11" ht="63" customHeight="1" x14ac:dyDescent="0.25">
      <c r="A9" s="76" t="str">
        <f t="shared" si="0"/>
        <v/>
      </c>
      <c r="B9" s="77" t="str">
        <f t="shared" si="1"/>
        <v/>
      </c>
      <c r="C9" s="78" t="str">
        <f t="shared" si="2"/>
        <v/>
      </c>
      <c r="D9" s="78" t="str">
        <f t="shared" si="3"/>
        <v/>
      </c>
      <c r="E9" s="78" t="str">
        <f t="shared" si="4"/>
        <v/>
      </c>
      <c r="F9" s="180"/>
      <c r="G9" s="180"/>
      <c r="H9" s="180"/>
      <c r="I9" s="178"/>
      <c r="J9" s="186"/>
      <c r="K9" s="178"/>
    </row>
    <row r="10" spans="1:11" ht="63" customHeight="1" x14ac:dyDescent="0.25">
      <c r="A10" s="76" t="str">
        <f t="shared" si="0"/>
        <v/>
      </c>
      <c r="B10" s="77" t="str">
        <f t="shared" si="1"/>
        <v/>
      </c>
      <c r="C10" s="78" t="str">
        <f t="shared" si="2"/>
        <v/>
      </c>
      <c r="D10" s="78" t="str">
        <f t="shared" si="3"/>
        <v/>
      </c>
      <c r="E10" s="78" t="str">
        <f t="shared" si="4"/>
        <v/>
      </c>
      <c r="F10" s="180"/>
      <c r="G10" s="180"/>
      <c r="H10" s="180"/>
      <c r="I10" s="178"/>
      <c r="J10" s="186"/>
      <c r="K10" s="178"/>
    </row>
    <row r="11" spans="1:11" ht="63" customHeight="1" x14ac:dyDescent="0.25">
      <c r="A11" s="76" t="str">
        <f t="shared" si="0"/>
        <v/>
      </c>
      <c r="B11" s="77" t="str">
        <f t="shared" si="1"/>
        <v/>
      </c>
      <c r="C11" s="78" t="str">
        <f t="shared" si="2"/>
        <v/>
      </c>
      <c r="D11" s="78" t="str">
        <f t="shared" si="3"/>
        <v/>
      </c>
      <c r="E11" s="78" t="str">
        <f t="shared" si="4"/>
        <v/>
      </c>
      <c r="F11" s="180"/>
      <c r="G11" s="179"/>
      <c r="H11" s="180"/>
      <c r="I11" s="178"/>
      <c r="J11" s="186"/>
      <c r="K11" s="178"/>
    </row>
    <row r="12" spans="1:11" ht="63" customHeight="1" x14ac:dyDescent="0.25">
      <c r="A12" s="76" t="str">
        <f t="shared" si="0"/>
        <v/>
      </c>
      <c r="B12" s="77" t="str">
        <f t="shared" si="1"/>
        <v/>
      </c>
      <c r="C12" s="78" t="str">
        <f t="shared" si="2"/>
        <v/>
      </c>
      <c r="D12" s="78" t="str">
        <f t="shared" si="3"/>
        <v/>
      </c>
      <c r="E12" s="78" t="str">
        <f t="shared" si="4"/>
        <v/>
      </c>
      <c r="F12" s="180"/>
      <c r="G12" s="180"/>
      <c r="H12" s="180"/>
      <c r="I12" s="178"/>
      <c r="J12" s="186"/>
      <c r="K12" s="178"/>
    </row>
    <row r="13" spans="1:11" ht="63" customHeight="1" x14ac:dyDescent="0.25">
      <c r="A13" s="76" t="str">
        <f t="shared" si="0"/>
        <v/>
      </c>
      <c r="B13" s="77" t="str">
        <f t="shared" si="1"/>
        <v/>
      </c>
      <c r="C13" s="78" t="str">
        <f t="shared" si="2"/>
        <v/>
      </c>
      <c r="D13" s="78" t="str">
        <f t="shared" si="3"/>
        <v/>
      </c>
      <c r="E13" s="78" t="str">
        <f t="shared" si="4"/>
        <v/>
      </c>
      <c r="F13" s="180"/>
      <c r="G13" s="180"/>
      <c r="H13" s="180"/>
      <c r="I13" s="178"/>
      <c r="J13" s="186"/>
      <c r="K13" s="178"/>
    </row>
    <row r="14" spans="1:11" ht="63" customHeight="1" x14ac:dyDescent="0.25">
      <c r="A14" s="76" t="str">
        <f t="shared" si="0"/>
        <v/>
      </c>
      <c r="B14" s="77" t="str">
        <f t="shared" si="1"/>
        <v/>
      </c>
      <c r="C14" s="78" t="str">
        <f t="shared" si="2"/>
        <v/>
      </c>
      <c r="D14" s="78" t="str">
        <f t="shared" si="3"/>
        <v/>
      </c>
      <c r="E14" s="78" t="str">
        <f t="shared" si="4"/>
        <v/>
      </c>
      <c r="F14" s="180"/>
      <c r="G14" s="180"/>
      <c r="H14" s="180"/>
      <c r="I14" s="178"/>
      <c r="J14" s="186"/>
      <c r="K14" s="178"/>
    </row>
    <row r="15" spans="1:11" ht="63" customHeight="1" x14ac:dyDescent="0.25">
      <c r="A15" s="76" t="str">
        <f t="shared" si="0"/>
        <v/>
      </c>
      <c r="B15" s="77" t="str">
        <f t="shared" si="1"/>
        <v/>
      </c>
      <c r="C15" s="78" t="str">
        <f t="shared" si="2"/>
        <v/>
      </c>
      <c r="D15" s="78" t="str">
        <f t="shared" si="3"/>
        <v/>
      </c>
      <c r="E15" s="78" t="str">
        <f t="shared" si="4"/>
        <v/>
      </c>
      <c r="F15" s="180"/>
      <c r="G15" s="180"/>
      <c r="H15" s="180"/>
      <c r="I15" s="178"/>
      <c r="J15" s="186"/>
      <c r="K15" s="178"/>
    </row>
    <row r="16" spans="1:11" ht="63" customHeight="1" x14ac:dyDescent="0.25">
      <c r="A16" s="76" t="str">
        <f t="shared" si="0"/>
        <v/>
      </c>
      <c r="B16" s="77" t="str">
        <f t="shared" si="1"/>
        <v/>
      </c>
      <c r="C16" s="78" t="str">
        <f t="shared" si="2"/>
        <v/>
      </c>
      <c r="D16" s="78" t="str">
        <f t="shared" si="3"/>
        <v/>
      </c>
      <c r="E16" s="78" t="str">
        <f t="shared" si="4"/>
        <v/>
      </c>
      <c r="F16" s="180"/>
      <c r="G16" s="180"/>
      <c r="H16" s="180"/>
      <c r="I16" s="178"/>
      <c r="J16" s="186"/>
      <c r="K16" s="178"/>
    </row>
    <row r="17" spans="1:11" ht="63" customHeight="1" x14ac:dyDescent="0.25">
      <c r="A17" s="76" t="str">
        <f t="shared" si="0"/>
        <v/>
      </c>
      <c r="B17" s="77" t="str">
        <f t="shared" si="1"/>
        <v/>
      </c>
      <c r="C17" s="78" t="str">
        <f t="shared" si="2"/>
        <v/>
      </c>
      <c r="D17" s="78" t="str">
        <f t="shared" si="3"/>
        <v/>
      </c>
      <c r="E17" s="78" t="str">
        <f t="shared" si="4"/>
        <v/>
      </c>
      <c r="F17" s="180"/>
      <c r="G17" s="180"/>
      <c r="H17" s="180"/>
      <c r="I17" s="178"/>
      <c r="J17" s="186"/>
      <c r="K17" s="178"/>
    </row>
    <row r="18" spans="1:11" ht="63" customHeight="1" x14ac:dyDescent="0.25">
      <c r="A18" s="76" t="str">
        <f t="shared" si="0"/>
        <v/>
      </c>
      <c r="B18" s="77" t="str">
        <f t="shared" si="1"/>
        <v/>
      </c>
      <c r="C18" s="78" t="str">
        <f t="shared" si="2"/>
        <v/>
      </c>
      <c r="D18" s="78" t="str">
        <f t="shared" si="3"/>
        <v/>
      </c>
      <c r="E18" s="78" t="str">
        <f t="shared" si="4"/>
        <v/>
      </c>
      <c r="F18" s="180"/>
      <c r="G18" s="180"/>
      <c r="H18" s="180"/>
      <c r="I18" s="178"/>
      <c r="J18" s="186"/>
      <c r="K18" s="178"/>
    </row>
    <row r="19" spans="1:11" ht="63" customHeight="1" x14ac:dyDescent="0.25">
      <c r="A19" s="76" t="str">
        <f t="shared" si="0"/>
        <v/>
      </c>
      <c r="B19" s="77" t="str">
        <f t="shared" si="1"/>
        <v/>
      </c>
      <c r="C19" s="78" t="str">
        <f t="shared" si="2"/>
        <v/>
      </c>
      <c r="D19" s="78" t="str">
        <f t="shared" si="3"/>
        <v/>
      </c>
      <c r="E19" s="78" t="str">
        <f t="shared" si="4"/>
        <v/>
      </c>
      <c r="F19" s="180"/>
      <c r="G19" s="180"/>
      <c r="H19" s="180"/>
      <c r="I19" s="178"/>
      <c r="J19" s="186"/>
      <c r="K19" s="178"/>
    </row>
    <row r="20" spans="1:11" ht="63" customHeight="1" x14ac:dyDescent="0.25">
      <c r="A20" s="76" t="str">
        <f t="shared" si="0"/>
        <v/>
      </c>
      <c r="B20" s="77" t="str">
        <f t="shared" si="1"/>
        <v/>
      </c>
      <c r="C20" s="78" t="str">
        <f t="shared" si="2"/>
        <v/>
      </c>
      <c r="D20" s="78" t="str">
        <f t="shared" si="3"/>
        <v/>
      </c>
      <c r="E20" s="78" t="str">
        <f t="shared" si="4"/>
        <v/>
      </c>
      <c r="F20" s="180"/>
      <c r="G20" s="180"/>
      <c r="H20" s="180"/>
      <c r="I20" s="178"/>
      <c r="J20" s="186"/>
      <c r="K20" s="178"/>
    </row>
    <row r="21" spans="1:11" ht="63" customHeight="1" x14ac:dyDescent="0.25">
      <c r="A21" s="76" t="str">
        <f t="shared" si="0"/>
        <v/>
      </c>
      <c r="B21" s="77" t="str">
        <f t="shared" si="1"/>
        <v/>
      </c>
      <c r="C21" s="78" t="str">
        <f t="shared" si="2"/>
        <v/>
      </c>
      <c r="D21" s="78" t="str">
        <f t="shared" si="3"/>
        <v/>
      </c>
      <c r="E21" s="78" t="str">
        <f t="shared" si="4"/>
        <v/>
      </c>
      <c r="F21" s="181"/>
      <c r="G21" s="181"/>
      <c r="H21" s="180"/>
      <c r="I21" s="178"/>
      <c r="J21" s="186"/>
      <c r="K21" s="179"/>
    </row>
    <row r="22" spans="1:11" ht="63" customHeight="1" x14ac:dyDescent="0.25">
      <c r="A22" s="76" t="str">
        <f t="shared" si="0"/>
        <v/>
      </c>
      <c r="B22" s="77" t="str">
        <f t="shared" si="1"/>
        <v/>
      </c>
      <c r="C22" s="78" t="str">
        <f t="shared" si="2"/>
        <v/>
      </c>
      <c r="D22" s="78" t="str">
        <f t="shared" si="3"/>
        <v/>
      </c>
      <c r="E22" s="78" t="str">
        <f t="shared" si="4"/>
        <v/>
      </c>
      <c r="F22" s="181"/>
      <c r="G22" s="181"/>
      <c r="H22" s="180"/>
      <c r="I22" s="178"/>
      <c r="J22" s="186"/>
      <c r="K22" s="178"/>
    </row>
    <row r="23" spans="1:11" ht="63" customHeight="1" x14ac:dyDescent="0.25">
      <c r="A23" s="76" t="str">
        <f t="shared" si="0"/>
        <v/>
      </c>
      <c r="B23" s="77" t="str">
        <f t="shared" si="1"/>
        <v/>
      </c>
      <c r="C23" s="78" t="str">
        <f t="shared" si="2"/>
        <v/>
      </c>
      <c r="D23" s="78" t="str">
        <f t="shared" si="3"/>
        <v/>
      </c>
      <c r="E23" s="78" t="str">
        <f t="shared" si="4"/>
        <v/>
      </c>
      <c r="F23" s="181"/>
      <c r="G23" s="181"/>
      <c r="H23" s="180"/>
      <c r="I23" s="178"/>
      <c r="J23" s="186"/>
      <c r="K23" s="178"/>
    </row>
    <row r="24" spans="1:11" ht="63" customHeight="1" x14ac:dyDescent="0.25">
      <c r="A24" s="76" t="str">
        <f t="shared" si="0"/>
        <v/>
      </c>
      <c r="B24" s="77" t="str">
        <f t="shared" si="1"/>
        <v/>
      </c>
      <c r="C24" s="78" t="str">
        <f t="shared" si="2"/>
        <v/>
      </c>
      <c r="D24" s="78" t="str">
        <f t="shared" si="3"/>
        <v/>
      </c>
      <c r="E24" s="78" t="str">
        <f t="shared" si="4"/>
        <v/>
      </c>
      <c r="F24" s="190"/>
      <c r="G24" s="181"/>
      <c r="H24" s="180"/>
      <c r="I24" s="178"/>
      <c r="J24" s="186"/>
      <c r="K24" s="178"/>
    </row>
    <row r="25" spans="1:11" ht="63" customHeight="1" x14ac:dyDescent="0.25">
      <c r="A25" s="76" t="str">
        <f t="shared" si="0"/>
        <v/>
      </c>
      <c r="B25" s="77" t="str">
        <f t="shared" si="1"/>
        <v/>
      </c>
      <c r="C25" s="78" t="str">
        <f t="shared" si="2"/>
        <v/>
      </c>
      <c r="D25" s="78" t="str">
        <f t="shared" si="3"/>
        <v/>
      </c>
      <c r="E25" s="78" t="str">
        <f t="shared" si="4"/>
        <v/>
      </c>
      <c r="F25" s="181"/>
      <c r="G25" s="181"/>
      <c r="H25" s="180"/>
      <c r="I25" s="178"/>
      <c r="J25" s="186"/>
      <c r="K25" s="178"/>
    </row>
    <row r="26" spans="1:11" ht="63" customHeight="1" x14ac:dyDescent="0.25">
      <c r="A26" s="76" t="str">
        <f t="shared" si="0"/>
        <v/>
      </c>
      <c r="B26" s="77" t="str">
        <f t="shared" si="1"/>
        <v/>
      </c>
      <c r="C26" s="78" t="str">
        <f t="shared" si="2"/>
        <v/>
      </c>
      <c r="D26" s="78" t="str">
        <f t="shared" si="3"/>
        <v/>
      </c>
      <c r="E26" s="78" t="str">
        <f t="shared" si="4"/>
        <v/>
      </c>
      <c r="F26" s="181"/>
      <c r="G26" s="181"/>
      <c r="H26" s="180"/>
      <c r="I26" s="178"/>
      <c r="J26" s="186"/>
      <c r="K26" s="178"/>
    </row>
    <row r="27" spans="1:11" ht="63" customHeight="1" x14ac:dyDescent="0.25">
      <c r="A27" s="76" t="str">
        <f t="shared" si="0"/>
        <v/>
      </c>
      <c r="B27" s="77" t="str">
        <f t="shared" si="1"/>
        <v/>
      </c>
      <c r="C27" s="78" t="str">
        <f t="shared" si="2"/>
        <v/>
      </c>
      <c r="D27" s="78" t="str">
        <f t="shared" si="3"/>
        <v/>
      </c>
      <c r="E27" s="78" t="str">
        <f t="shared" si="4"/>
        <v/>
      </c>
      <c r="F27" s="181"/>
      <c r="G27" s="181"/>
      <c r="H27" s="180"/>
      <c r="I27" s="178"/>
      <c r="J27" s="186"/>
      <c r="K27" s="178"/>
    </row>
    <row r="28" spans="1:11" ht="63" customHeight="1" x14ac:dyDescent="0.25">
      <c r="A28" s="76" t="str">
        <f t="shared" si="0"/>
        <v/>
      </c>
      <c r="B28" s="77" t="str">
        <f t="shared" si="1"/>
        <v/>
      </c>
      <c r="C28" s="78" t="str">
        <f t="shared" si="2"/>
        <v/>
      </c>
      <c r="D28" s="78" t="str">
        <f t="shared" si="3"/>
        <v/>
      </c>
      <c r="E28" s="78" t="str">
        <f t="shared" si="4"/>
        <v/>
      </c>
      <c r="F28" s="181"/>
      <c r="G28" s="181"/>
      <c r="H28" s="180"/>
      <c r="I28" s="178"/>
      <c r="J28" s="186"/>
      <c r="K28" s="178"/>
    </row>
    <row r="29" spans="1:11" ht="63" customHeight="1" x14ac:dyDescent="0.25">
      <c r="A29" s="76" t="str">
        <f t="shared" si="0"/>
        <v/>
      </c>
      <c r="B29" s="77" t="str">
        <f t="shared" si="1"/>
        <v/>
      </c>
      <c r="C29" s="78" t="str">
        <f t="shared" si="2"/>
        <v/>
      </c>
      <c r="D29" s="78" t="str">
        <f t="shared" si="3"/>
        <v/>
      </c>
      <c r="E29" s="78" t="str">
        <f t="shared" si="4"/>
        <v/>
      </c>
      <c r="F29" s="181"/>
      <c r="G29" s="181"/>
      <c r="H29" s="180"/>
      <c r="I29" s="178"/>
      <c r="J29" s="186"/>
      <c r="K29" s="178"/>
    </row>
    <row r="30" spans="1:11" ht="63" customHeight="1" x14ac:dyDescent="0.25">
      <c r="A30" s="76" t="str">
        <f t="shared" si="0"/>
        <v/>
      </c>
      <c r="B30" s="77" t="str">
        <f t="shared" si="1"/>
        <v/>
      </c>
      <c r="C30" s="78" t="str">
        <f t="shared" si="2"/>
        <v/>
      </c>
      <c r="D30" s="78" t="str">
        <f t="shared" si="3"/>
        <v/>
      </c>
      <c r="E30" s="78" t="str">
        <f t="shared" si="4"/>
        <v/>
      </c>
      <c r="F30" s="181"/>
      <c r="G30" s="181"/>
      <c r="H30" s="180"/>
      <c r="I30" s="178"/>
      <c r="J30" s="186"/>
      <c r="K30" s="178"/>
    </row>
    <row r="31" spans="1:11" ht="63" customHeight="1" x14ac:dyDescent="0.25">
      <c r="A31" s="76" t="str">
        <f t="shared" si="0"/>
        <v/>
      </c>
      <c r="B31" s="77" t="str">
        <f t="shared" si="1"/>
        <v/>
      </c>
      <c r="C31" s="78" t="str">
        <f t="shared" si="2"/>
        <v/>
      </c>
      <c r="D31" s="78" t="str">
        <f t="shared" si="3"/>
        <v/>
      </c>
      <c r="E31" s="78" t="str">
        <f t="shared" si="4"/>
        <v/>
      </c>
      <c r="F31" s="181"/>
      <c r="G31" s="181"/>
      <c r="H31" s="180"/>
      <c r="I31" s="178"/>
      <c r="J31" s="186"/>
      <c r="K31" s="178"/>
    </row>
    <row r="32" spans="1:11" ht="63" customHeight="1" x14ac:dyDescent="0.25">
      <c r="A32" s="76" t="str">
        <f t="shared" si="0"/>
        <v/>
      </c>
      <c r="B32" s="77" t="str">
        <f t="shared" si="1"/>
        <v/>
      </c>
      <c r="C32" s="78" t="str">
        <f t="shared" si="2"/>
        <v/>
      </c>
      <c r="D32" s="78" t="str">
        <f t="shared" si="3"/>
        <v/>
      </c>
      <c r="E32" s="78" t="str">
        <f t="shared" si="4"/>
        <v/>
      </c>
      <c r="F32" s="181"/>
      <c r="G32" s="181"/>
      <c r="H32" s="180"/>
      <c r="I32" s="178"/>
      <c r="J32" s="186"/>
      <c r="K32" s="178"/>
    </row>
    <row r="33" spans="1:11" ht="63" customHeight="1" x14ac:dyDescent="0.25">
      <c r="A33" s="76" t="str">
        <f t="shared" si="0"/>
        <v/>
      </c>
      <c r="B33" s="77" t="str">
        <f t="shared" si="1"/>
        <v/>
      </c>
      <c r="C33" s="78" t="str">
        <f t="shared" si="2"/>
        <v/>
      </c>
      <c r="D33" s="78" t="str">
        <f t="shared" si="3"/>
        <v/>
      </c>
      <c r="E33" s="78" t="str">
        <f t="shared" si="4"/>
        <v/>
      </c>
      <c r="F33" s="181"/>
      <c r="G33" s="181"/>
      <c r="H33" s="180"/>
      <c r="I33" s="178"/>
      <c r="J33" s="186"/>
      <c r="K33" s="178"/>
    </row>
    <row r="34" spans="1:11" ht="63" customHeight="1" x14ac:dyDescent="0.25">
      <c r="A34" s="76" t="str">
        <f t="shared" si="0"/>
        <v/>
      </c>
      <c r="B34" s="77" t="str">
        <f t="shared" si="1"/>
        <v/>
      </c>
      <c r="C34" s="78" t="str">
        <f t="shared" si="2"/>
        <v/>
      </c>
      <c r="D34" s="78" t="str">
        <f t="shared" si="3"/>
        <v/>
      </c>
      <c r="E34" s="78" t="str">
        <f t="shared" si="4"/>
        <v/>
      </c>
      <c r="F34" s="181"/>
      <c r="G34" s="181"/>
      <c r="H34" s="180"/>
      <c r="I34" s="178"/>
      <c r="J34" s="186"/>
      <c r="K34" s="178"/>
    </row>
    <row r="35" spans="1:11" ht="63" customHeight="1" x14ac:dyDescent="0.25">
      <c r="A35" s="76" t="str">
        <f t="shared" si="0"/>
        <v/>
      </c>
      <c r="B35" s="77" t="str">
        <f t="shared" si="1"/>
        <v/>
      </c>
      <c r="C35" s="78" t="str">
        <f t="shared" si="2"/>
        <v/>
      </c>
      <c r="D35" s="78" t="str">
        <f t="shared" si="3"/>
        <v/>
      </c>
      <c r="E35" s="78" t="str">
        <f t="shared" si="4"/>
        <v/>
      </c>
      <c r="F35" s="181"/>
      <c r="G35" s="181"/>
      <c r="H35" s="180"/>
      <c r="I35" s="178"/>
      <c r="J35" s="186"/>
      <c r="K35" s="178"/>
    </row>
    <row r="36" spans="1:11" ht="63" customHeight="1" x14ac:dyDescent="0.25">
      <c r="A36" s="76" t="str">
        <f t="shared" si="0"/>
        <v/>
      </c>
      <c r="B36" s="77" t="str">
        <f t="shared" si="1"/>
        <v/>
      </c>
      <c r="C36" s="78" t="str">
        <f t="shared" si="2"/>
        <v/>
      </c>
      <c r="D36" s="78" t="str">
        <f t="shared" si="3"/>
        <v/>
      </c>
      <c r="E36" s="78" t="str">
        <f t="shared" si="4"/>
        <v/>
      </c>
      <c r="F36" s="181"/>
      <c r="G36" s="181"/>
      <c r="H36" s="180"/>
      <c r="I36" s="178"/>
      <c r="J36" s="186"/>
      <c r="K36" s="178"/>
    </row>
    <row r="37" spans="1:11" ht="63" customHeight="1" x14ac:dyDescent="0.25">
      <c r="A37" s="76" t="str">
        <f t="shared" si="0"/>
        <v/>
      </c>
      <c r="B37" s="77" t="str">
        <f t="shared" si="1"/>
        <v/>
      </c>
      <c r="C37" s="78" t="str">
        <f t="shared" si="2"/>
        <v/>
      </c>
      <c r="D37" s="78" t="str">
        <f t="shared" si="3"/>
        <v/>
      </c>
      <c r="E37" s="78" t="str">
        <f t="shared" si="4"/>
        <v/>
      </c>
      <c r="F37" s="181"/>
      <c r="G37" s="181"/>
      <c r="H37" s="180"/>
      <c r="I37" s="178"/>
      <c r="J37" s="186"/>
      <c r="K37" s="178"/>
    </row>
    <row r="38" spans="1:11" ht="63" customHeight="1" x14ac:dyDescent="0.25">
      <c r="A38" s="76" t="str">
        <f t="shared" si="0"/>
        <v/>
      </c>
      <c r="B38" s="77" t="str">
        <f t="shared" si="1"/>
        <v/>
      </c>
      <c r="C38" s="78" t="str">
        <f t="shared" si="2"/>
        <v/>
      </c>
      <c r="D38" s="78" t="str">
        <f t="shared" si="3"/>
        <v/>
      </c>
      <c r="E38" s="78" t="str">
        <f t="shared" si="4"/>
        <v/>
      </c>
      <c r="F38" s="181"/>
      <c r="G38" s="181"/>
      <c r="H38" s="180"/>
      <c r="I38" s="178"/>
      <c r="J38" s="186"/>
      <c r="K38" s="178"/>
    </row>
    <row r="39" spans="1:11" ht="63" customHeight="1" x14ac:dyDescent="0.25">
      <c r="A39" s="76" t="str">
        <f t="shared" si="0"/>
        <v/>
      </c>
      <c r="B39" s="77" t="str">
        <f t="shared" si="1"/>
        <v/>
      </c>
      <c r="C39" s="78" t="str">
        <f t="shared" si="2"/>
        <v/>
      </c>
      <c r="D39" s="78" t="str">
        <f t="shared" si="3"/>
        <v/>
      </c>
      <c r="E39" s="78" t="str">
        <f t="shared" si="4"/>
        <v/>
      </c>
      <c r="F39" s="181"/>
      <c r="G39" s="181"/>
      <c r="H39" s="180"/>
      <c r="I39" s="178"/>
      <c r="J39" s="186"/>
      <c r="K39" s="178"/>
    </row>
    <row r="40" spans="1:11" ht="63" customHeight="1" x14ac:dyDescent="0.25">
      <c r="A40" s="76" t="str">
        <f t="shared" si="0"/>
        <v/>
      </c>
      <c r="B40" s="77" t="str">
        <f t="shared" si="1"/>
        <v/>
      </c>
      <c r="C40" s="78" t="str">
        <f t="shared" si="2"/>
        <v/>
      </c>
      <c r="D40" s="78" t="str">
        <f t="shared" si="3"/>
        <v/>
      </c>
      <c r="E40" s="78" t="str">
        <f t="shared" si="4"/>
        <v/>
      </c>
      <c r="F40" s="181"/>
      <c r="G40" s="181"/>
      <c r="H40" s="180"/>
      <c r="I40" s="178"/>
      <c r="J40" s="186"/>
      <c r="K40" s="178"/>
    </row>
    <row r="41" spans="1:11" ht="63" customHeight="1" x14ac:dyDescent="0.25">
      <c r="A41" s="76" t="str">
        <f t="shared" si="0"/>
        <v/>
      </c>
      <c r="B41" s="77" t="str">
        <f t="shared" si="1"/>
        <v/>
      </c>
      <c r="C41" s="78" t="str">
        <f t="shared" si="2"/>
        <v/>
      </c>
      <c r="D41" s="78" t="str">
        <f t="shared" si="3"/>
        <v/>
      </c>
      <c r="E41" s="78" t="str">
        <f t="shared" si="4"/>
        <v/>
      </c>
      <c r="F41" s="181"/>
      <c r="G41" s="181"/>
      <c r="H41" s="180"/>
      <c r="I41" s="178"/>
      <c r="J41" s="186"/>
      <c r="K41" s="178"/>
    </row>
    <row r="42" spans="1:11" ht="63" customHeight="1" x14ac:dyDescent="0.25">
      <c r="A42" s="76" t="str">
        <f t="shared" si="0"/>
        <v/>
      </c>
      <c r="B42" s="77" t="str">
        <f t="shared" si="1"/>
        <v/>
      </c>
      <c r="C42" s="78" t="str">
        <f t="shared" si="2"/>
        <v/>
      </c>
      <c r="D42" s="78" t="str">
        <f t="shared" si="3"/>
        <v/>
      </c>
      <c r="E42" s="78" t="str">
        <f t="shared" si="4"/>
        <v/>
      </c>
      <c r="F42" s="181"/>
      <c r="G42" s="181"/>
      <c r="H42" s="180"/>
      <c r="I42" s="178"/>
      <c r="J42" s="186"/>
      <c r="K42" s="178"/>
    </row>
    <row r="43" spans="1:11" ht="63" customHeight="1" x14ac:dyDescent="0.25">
      <c r="A43" s="76" t="str">
        <f t="shared" si="0"/>
        <v/>
      </c>
      <c r="B43" s="77" t="str">
        <f t="shared" si="1"/>
        <v/>
      </c>
      <c r="C43" s="78" t="str">
        <f t="shared" si="2"/>
        <v/>
      </c>
      <c r="D43" s="78" t="str">
        <f t="shared" si="3"/>
        <v/>
      </c>
      <c r="E43" s="78" t="str">
        <f t="shared" si="4"/>
        <v/>
      </c>
      <c r="F43" s="181"/>
      <c r="G43" s="181"/>
      <c r="H43" s="180"/>
      <c r="I43" s="178"/>
      <c r="J43" s="186"/>
      <c r="K43" s="178"/>
    </row>
    <row r="44" spans="1:11" ht="63" customHeight="1" x14ac:dyDescent="0.25">
      <c r="A44" s="76" t="str">
        <f t="shared" si="0"/>
        <v/>
      </c>
      <c r="B44" s="77" t="str">
        <f t="shared" si="1"/>
        <v/>
      </c>
      <c r="C44" s="78" t="str">
        <f t="shared" si="2"/>
        <v/>
      </c>
      <c r="D44" s="78" t="str">
        <f t="shared" si="3"/>
        <v/>
      </c>
      <c r="E44" s="78" t="str">
        <f t="shared" si="4"/>
        <v/>
      </c>
      <c r="F44" s="181"/>
      <c r="G44" s="181"/>
      <c r="H44" s="180"/>
      <c r="I44" s="178"/>
      <c r="J44" s="186"/>
      <c r="K44" s="178"/>
    </row>
    <row r="45" spans="1:11" ht="63" customHeight="1" x14ac:dyDescent="0.25">
      <c r="A45" s="76" t="str">
        <f t="shared" si="0"/>
        <v/>
      </c>
      <c r="B45" s="77" t="str">
        <f t="shared" si="1"/>
        <v/>
      </c>
      <c r="C45" s="78" t="str">
        <f t="shared" si="2"/>
        <v/>
      </c>
      <c r="D45" s="78" t="str">
        <f t="shared" si="3"/>
        <v/>
      </c>
      <c r="E45" s="78" t="str">
        <f t="shared" si="4"/>
        <v/>
      </c>
      <c r="F45" s="181"/>
      <c r="G45" s="181"/>
      <c r="H45" s="180"/>
      <c r="I45" s="178"/>
      <c r="J45" s="186"/>
      <c r="K45" s="178"/>
    </row>
    <row r="46" spans="1:11" ht="63" customHeight="1" x14ac:dyDescent="0.25">
      <c r="A46" s="76" t="str">
        <f t="shared" si="0"/>
        <v/>
      </c>
      <c r="B46" s="77" t="str">
        <f t="shared" si="1"/>
        <v/>
      </c>
      <c r="C46" s="78" t="str">
        <f t="shared" si="2"/>
        <v/>
      </c>
      <c r="D46" s="78" t="str">
        <f t="shared" si="3"/>
        <v/>
      </c>
      <c r="E46" s="78" t="str">
        <f t="shared" si="4"/>
        <v/>
      </c>
      <c r="F46" s="181"/>
      <c r="G46" s="181"/>
      <c r="H46" s="180"/>
      <c r="I46" s="178"/>
      <c r="J46" s="186"/>
      <c r="K46" s="178"/>
    </row>
    <row r="47" spans="1:11" ht="63" customHeight="1" x14ac:dyDescent="0.25">
      <c r="A47" s="76" t="str">
        <f t="shared" si="0"/>
        <v/>
      </c>
      <c r="B47" s="77" t="str">
        <f t="shared" si="1"/>
        <v/>
      </c>
      <c r="C47" s="78" t="str">
        <f t="shared" si="2"/>
        <v/>
      </c>
      <c r="D47" s="78" t="str">
        <f t="shared" si="3"/>
        <v/>
      </c>
      <c r="E47" s="78" t="str">
        <f t="shared" si="4"/>
        <v/>
      </c>
      <c r="F47" s="181"/>
      <c r="G47" s="181"/>
      <c r="H47" s="180"/>
      <c r="I47" s="178"/>
      <c r="J47" s="186"/>
      <c r="K47" s="178"/>
    </row>
    <row r="48" spans="1:11" ht="63" customHeight="1" x14ac:dyDescent="0.25">
      <c r="A48" s="76" t="str">
        <f t="shared" si="0"/>
        <v/>
      </c>
      <c r="B48" s="77" t="str">
        <f t="shared" si="1"/>
        <v/>
      </c>
      <c r="C48" s="78" t="str">
        <f t="shared" si="2"/>
        <v/>
      </c>
      <c r="D48" s="78" t="str">
        <f t="shared" si="3"/>
        <v/>
      </c>
      <c r="E48" s="78" t="str">
        <f t="shared" si="4"/>
        <v/>
      </c>
      <c r="F48" s="181"/>
      <c r="G48" s="181"/>
      <c r="H48" s="180"/>
      <c r="I48" s="178"/>
      <c r="J48" s="186"/>
      <c r="K48" s="178"/>
    </row>
    <row r="49" spans="1:11" ht="63" customHeight="1" x14ac:dyDescent="0.25">
      <c r="A49" s="76" t="str">
        <f t="shared" si="0"/>
        <v/>
      </c>
      <c r="B49" s="77" t="str">
        <f t="shared" si="1"/>
        <v/>
      </c>
      <c r="C49" s="78" t="str">
        <f t="shared" si="2"/>
        <v/>
      </c>
      <c r="D49" s="78" t="str">
        <f t="shared" si="3"/>
        <v/>
      </c>
      <c r="E49" s="78" t="str">
        <f t="shared" si="4"/>
        <v/>
      </c>
      <c r="F49" s="181"/>
      <c r="G49" s="181"/>
      <c r="H49" s="180"/>
      <c r="I49" s="178"/>
      <c r="J49" s="186"/>
      <c r="K49" s="178"/>
    </row>
    <row r="50" spans="1:11" ht="63" customHeight="1" x14ac:dyDescent="0.25">
      <c r="A50" s="76" t="str">
        <f t="shared" si="0"/>
        <v/>
      </c>
      <c r="B50" s="77" t="str">
        <f t="shared" si="1"/>
        <v/>
      </c>
      <c r="C50" s="78" t="str">
        <f t="shared" si="2"/>
        <v/>
      </c>
      <c r="D50" s="78" t="str">
        <f t="shared" si="3"/>
        <v/>
      </c>
      <c r="E50" s="78" t="str">
        <f t="shared" si="4"/>
        <v/>
      </c>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3" priority="3" operator="equal">
      <formula>0</formula>
    </cfRule>
  </conditionalFormatting>
  <conditionalFormatting sqref="E3">
    <cfRule type="expression" dxfId="2" priority="2">
      <formula>$A$3="?"</formula>
    </cfRule>
  </conditionalFormatting>
  <dataValidations count="1">
    <dataValidation type="list" errorStyle="warning" allowBlank="1" showInputMessage="1" showErrorMessage="1" sqref="J5:J50" xr:uid="{00000000-0002-0000-4B00-000000000000}">
      <formula1>cpatrudoif</formula1>
    </dataValidation>
  </dataValidations>
  <pageMargins left="0.7" right="0.7" top="0.75" bottom="0.75" header="0.3" footer="0.3"/>
  <pageSetup paperSize="9" orientation="portrait" horizontalDpi="4294967293" verticalDpi="4294967293"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99FF99"/>
  </sheetPr>
  <dimension ref="A1:K50"/>
  <sheetViews>
    <sheetView zoomScale="80" zoomScaleNormal="80" workbookViewId="0">
      <pane ySplit="4" topLeftCell="A5" activePane="bottomLeft" state="frozen"/>
      <selection activeCell="D4" sqref="D4:E4"/>
      <selection pane="bottomLeft" activeCell="F1" sqref="F1:F3"/>
    </sheetView>
  </sheetViews>
  <sheetFormatPr defaultRowHeight="15" x14ac:dyDescent="0.25"/>
  <cols>
    <col min="1" max="1" width="4" customWidth="1"/>
    <col min="2" max="2" width="6.85546875" customWidth="1"/>
    <col min="3" max="3" width="21.7109375" customWidth="1"/>
    <col min="4" max="4" width="11.140625" customWidth="1"/>
    <col min="5" max="5" width="21.85546875" customWidth="1"/>
    <col min="6" max="6" width="24.140625" customWidth="1"/>
    <col min="7" max="7" width="64.140625" customWidth="1"/>
    <col min="8" max="8" width="31.5703125" customWidth="1"/>
    <col min="9" max="9" width="50.42578125" customWidth="1"/>
    <col min="10" max="10" width="24.5703125" bestFit="1" customWidth="1"/>
    <col min="11" max="11" width="27.28515625" bestFit="1" customWidth="1"/>
  </cols>
  <sheetData>
    <row r="1" spans="1:11" ht="15.75" x14ac:dyDescent="0.25">
      <c r="A1" s="102" t="str">
        <f>FisaAutoevaluare!A1</f>
        <v>Universitatea SPIRU HARET - 
Anul universitar 2021-2022</v>
      </c>
      <c r="B1" s="102"/>
      <c r="C1" s="102"/>
      <c r="D1" s="102"/>
      <c r="E1" s="102"/>
      <c r="F1" s="669" t="str">
        <f>HYPERLINK("#FisaAutoevaluare!D243","Inapoi in Fisa C")</f>
        <v>Inapoi in Fisa C</v>
      </c>
      <c r="G1" s="683" t="str">
        <f>FisaAutoevaluare!B232</f>
        <v xml:space="preserve">Participare, din partea Universităţii Spiru Haret, în echipe de scriere, management și implementare proiecte/ contracte/ alte activităţi de  cercetare sau asimilate. </v>
      </c>
      <c r="H1" s="683"/>
      <c r="I1" s="683"/>
      <c r="J1" s="683"/>
      <c r="K1" s="202"/>
    </row>
    <row r="2" spans="1:11" ht="15.75" customHeight="1" x14ac:dyDescent="0.25">
      <c r="A2" s="102">
        <f>FisaAutoevaluare!D2</f>
        <v>0</v>
      </c>
      <c r="B2" s="102"/>
      <c r="C2" s="102"/>
      <c r="D2" s="102"/>
      <c r="E2" s="102"/>
      <c r="F2" s="670"/>
      <c r="G2" s="681" t="str">
        <f>FisaAutoevaluare!D243</f>
        <v>Membru în echipa unui proiect național, finanţat cu până la 100.000 lei, Universitatea Spiru Haret fiind solicitant sau partener. Membru în echipa de realizare a unui alt tip de contract de cercetare ştiinţifică (competiţie sau negociere) - finalizat. Membru în echipa de implementare a unui alt tip de activitate de cercetare ştiinţifică/ asimilată acestora (temă/ proiect intern) -  finalizată - obligatoriu 2 activitate/ cadru didactic / an universitar
Pentru proiectele partţial finalizate, nefinalizate sau nefinanţate se acordă jumătate din punctaj, cu excepţia temelor/ proiectelor interne, care trebuie să se finalizeze cu rezultate certe, cunatificabile/ măsurabile.</v>
      </c>
      <c r="H2" s="681"/>
      <c r="I2" s="681"/>
      <c r="J2" s="681"/>
      <c r="K2" s="681"/>
    </row>
    <row r="3" spans="1:11" ht="36.75" customHeight="1" x14ac:dyDescent="0.25">
      <c r="A3" s="676" t="str">
        <f>IF(FisaAutoevaluare!D3="","?",FisaAutoevaluare!D3)</f>
        <v>?</v>
      </c>
      <c r="B3" s="676"/>
      <c r="C3" s="676"/>
      <c r="D3" s="676"/>
      <c r="E3" s="103"/>
      <c r="F3" s="671"/>
      <c r="G3" s="682"/>
      <c r="H3" s="682"/>
      <c r="I3" s="682"/>
      <c r="J3" s="682"/>
      <c r="K3" s="682"/>
    </row>
    <row r="4" spans="1:11" s="43" customFormat="1" ht="30" x14ac:dyDescent="0.25">
      <c r="A4" s="74" t="s">
        <v>1962</v>
      </c>
      <c r="B4" s="75" t="s">
        <v>1963</v>
      </c>
      <c r="C4" s="75" t="s">
        <v>2277</v>
      </c>
      <c r="D4" s="75" t="s">
        <v>2317</v>
      </c>
      <c r="E4" s="197" t="s">
        <v>2212</v>
      </c>
      <c r="F4" s="198" t="s">
        <v>2346</v>
      </c>
      <c r="G4" s="198" t="s">
        <v>2345</v>
      </c>
      <c r="H4" s="198" t="s">
        <v>2347</v>
      </c>
      <c r="I4" s="198" t="s">
        <v>2348</v>
      </c>
      <c r="J4" s="203" t="s">
        <v>2352</v>
      </c>
      <c r="K4" s="198" t="s">
        <v>2349</v>
      </c>
    </row>
    <row r="5" spans="1:11" ht="63" customHeight="1" x14ac:dyDescent="0.25">
      <c r="A5" s="76" t="str">
        <f>IF(B5="","",ROW()-4)</f>
        <v/>
      </c>
      <c r="B5" s="77" t="str">
        <f>IF(OR(F5&lt;&gt;"",G5&lt;&gt;"",K5&lt;&gt;""),"C49","")</f>
        <v/>
      </c>
      <c r="C5" s="78" t="str">
        <f>IF(E5&lt;&gt;"",PROPER(A$3),"")</f>
        <v/>
      </c>
      <c r="D5" s="78" t="str">
        <f>IF(E5&lt;&gt;"","membru","")</f>
        <v/>
      </c>
      <c r="E5" s="186"/>
      <c r="F5" s="178"/>
      <c r="G5" s="178"/>
      <c r="H5" s="180"/>
      <c r="I5" s="178"/>
      <c r="J5" s="186"/>
      <c r="K5" s="179"/>
    </row>
    <row r="6" spans="1:11" ht="63" customHeight="1" x14ac:dyDescent="0.25">
      <c r="A6" s="76" t="str">
        <f t="shared" ref="A6:A50" si="0">IF(B6="","",ROW()-4)</f>
        <v/>
      </c>
      <c r="B6" s="77" t="str">
        <f t="shared" ref="B6:B50" si="1">IF(OR(F6&lt;&gt;"",G6&lt;&gt;"",K6&lt;&gt;""),"C49","")</f>
        <v/>
      </c>
      <c r="C6" s="78" t="str">
        <f t="shared" ref="C6:C50" si="2">IF(E6&lt;&gt;"",PROPER(A$3),"")</f>
        <v/>
      </c>
      <c r="D6" s="78" t="str">
        <f t="shared" ref="D6:D50" si="3">IF(E6&lt;&gt;"","membru","")</f>
        <v/>
      </c>
      <c r="E6" s="186"/>
      <c r="F6" s="180"/>
      <c r="G6" s="178"/>
      <c r="H6" s="180"/>
      <c r="I6" s="178"/>
      <c r="J6" s="186"/>
      <c r="K6" s="178"/>
    </row>
    <row r="7" spans="1:11" ht="63" customHeight="1" x14ac:dyDescent="0.25">
      <c r="A7" s="76" t="str">
        <f t="shared" si="0"/>
        <v/>
      </c>
      <c r="B7" s="77" t="str">
        <f t="shared" si="1"/>
        <v/>
      </c>
      <c r="C7" s="78" t="str">
        <f t="shared" si="2"/>
        <v/>
      </c>
      <c r="D7" s="78" t="str">
        <f t="shared" si="3"/>
        <v/>
      </c>
      <c r="E7" s="186"/>
      <c r="F7" s="180"/>
      <c r="G7" s="180"/>
      <c r="H7" s="180"/>
      <c r="I7" s="178"/>
      <c r="J7" s="186"/>
      <c r="K7" s="178"/>
    </row>
    <row r="8" spans="1:11" ht="63" customHeight="1" x14ac:dyDescent="0.25">
      <c r="A8" s="76" t="str">
        <f t="shared" si="0"/>
        <v/>
      </c>
      <c r="B8" s="77" t="str">
        <f t="shared" si="1"/>
        <v/>
      </c>
      <c r="C8" s="78" t="str">
        <f t="shared" si="2"/>
        <v/>
      </c>
      <c r="D8" s="78" t="str">
        <f t="shared" si="3"/>
        <v/>
      </c>
      <c r="E8" s="186"/>
      <c r="F8" s="180"/>
      <c r="G8" s="180"/>
      <c r="H8" s="180"/>
      <c r="I8" s="178"/>
      <c r="J8" s="186"/>
      <c r="K8" s="178"/>
    </row>
    <row r="9" spans="1:11" ht="63" customHeight="1" x14ac:dyDescent="0.25">
      <c r="A9" s="76" t="str">
        <f t="shared" si="0"/>
        <v/>
      </c>
      <c r="B9" s="77" t="str">
        <f t="shared" si="1"/>
        <v/>
      </c>
      <c r="C9" s="78" t="str">
        <f t="shared" si="2"/>
        <v/>
      </c>
      <c r="D9" s="78" t="str">
        <f t="shared" si="3"/>
        <v/>
      </c>
      <c r="E9" s="186"/>
      <c r="F9" s="180"/>
      <c r="G9" s="180"/>
      <c r="H9" s="180"/>
      <c r="I9" s="178"/>
      <c r="J9" s="186"/>
      <c r="K9" s="178"/>
    </row>
    <row r="10" spans="1:11" ht="63" customHeight="1" x14ac:dyDescent="0.25">
      <c r="A10" s="76" t="str">
        <f t="shared" si="0"/>
        <v/>
      </c>
      <c r="B10" s="77" t="str">
        <f t="shared" si="1"/>
        <v/>
      </c>
      <c r="C10" s="78" t="str">
        <f t="shared" si="2"/>
        <v/>
      </c>
      <c r="D10" s="78" t="str">
        <f t="shared" si="3"/>
        <v/>
      </c>
      <c r="E10" s="186"/>
      <c r="F10" s="180"/>
      <c r="G10" s="180"/>
      <c r="H10" s="180"/>
      <c r="I10" s="178"/>
      <c r="J10" s="186"/>
      <c r="K10" s="178"/>
    </row>
    <row r="11" spans="1:11" ht="63" customHeight="1" x14ac:dyDescent="0.25">
      <c r="A11" s="76" t="str">
        <f t="shared" si="0"/>
        <v/>
      </c>
      <c r="B11" s="77" t="str">
        <f t="shared" si="1"/>
        <v/>
      </c>
      <c r="C11" s="78" t="str">
        <f t="shared" si="2"/>
        <v/>
      </c>
      <c r="D11" s="78" t="str">
        <f t="shared" si="3"/>
        <v/>
      </c>
      <c r="E11" s="186"/>
      <c r="F11" s="180"/>
      <c r="G11" s="179"/>
      <c r="H11" s="180"/>
      <c r="I11" s="178"/>
      <c r="J11" s="186"/>
      <c r="K11" s="178"/>
    </row>
    <row r="12" spans="1:11" ht="63" customHeight="1" x14ac:dyDescent="0.25">
      <c r="A12" s="76" t="str">
        <f t="shared" si="0"/>
        <v/>
      </c>
      <c r="B12" s="77" t="str">
        <f t="shared" si="1"/>
        <v/>
      </c>
      <c r="C12" s="78" t="str">
        <f t="shared" si="2"/>
        <v/>
      </c>
      <c r="D12" s="78" t="str">
        <f t="shared" si="3"/>
        <v/>
      </c>
      <c r="E12" s="186"/>
      <c r="F12" s="180"/>
      <c r="G12" s="180"/>
      <c r="H12" s="180"/>
      <c r="I12" s="178"/>
      <c r="J12" s="186"/>
      <c r="K12" s="178"/>
    </row>
    <row r="13" spans="1:11" ht="63" customHeight="1" x14ac:dyDescent="0.25">
      <c r="A13" s="76" t="str">
        <f t="shared" si="0"/>
        <v/>
      </c>
      <c r="B13" s="77" t="str">
        <f t="shared" si="1"/>
        <v/>
      </c>
      <c r="C13" s="78" t="str">
        <f t="shared" si="2"/>
        <v/>
      </c>
      <c r="D13" s="78" t="str">
        <f t="shared" si="3"/>
        <v/>
      </c>
      <c r="E13" s="186"/>
      <c r="F13" s="180"/>
      <c r="G13" s="180"/>
      <c r="H13" s="180"/>
      <c r="I13" s="178"/>
      <c r="J13" s="186"/>
      <c r="K13" s="178"/>
    </row>
    <row r="14" spans="1:11" ht="63" customHeight="1" x14ac:dyDescent="0.25">
      <c r="A14" s="76" t="str">
        <f t="shared" si="0"/>
        <v/>
      </c>
      <c r="B14" s="77" t="str">
        <f t="shared" si="1"/>
        <v/>
      </c>
      <c r="C14" s="78" t="str">
        <f t="shared" si="2"/>
        <v/>
      </c>
      <c r="D14" s="78" t="str">
        <f t="shared" si="3"/>
        <v/>
      </c>
      <c r="E14" s="186"/>
      <c r="F14" s="180"/>
      <c r="G14" s="180"/>
      <c r="H14" s="180"/>
      <c r="I14" s="178"/>
      <c r="J14" s="186"/>
      <c r="K14" s="178"/>
    </row>
    <row r="15" spans="1:11" ht="63" customHeight="1" x14ac:dyDescent="0.25">
      <c r="A15" s="76" t="str">
        <f t="shared" si="0"/>
        <v/>
      </c>
      <c r="B15" s="77" t="str">
        <f t="shared" si="1"/>
        <v/>
      </c>
      <c r="C15" s="78" t="str">
        <f t="shared" si="2"/>
        <v/>
      </c>
      <c r="D15" s="78" t="str">
        <f t="shared" si="3"/>
        <v/>
      </c>
      <c r="E15" s="186"/>
      <c r="F15" s="180"/>
      <c r="G15" s="180"/>
      <c r="H15" s="180"/>
      <c r="I15" s="178"/>
      <c r="J15" s="186"/>
      <c r="K15" s="178"/>
    </row>
    <row r="16" spans="1:11" ht="63" customHeight="1" x14ac:dyDescent="0.25">
      <c r="A16" s="76" t="str">
        <f t="shared" si="0"/>
        <v/>
      </c>
      <c r="B16" s="77" t="str">
        <f t="shared" si="1"/>
        <v/>
      </c>
      <c r="C16" s="78" t="str">
        <f t="shared" si="2"/>
        <v/>
      </c>
      <c r="D16" s="78" t="str">
        <f t="shared" si="3"/>
        <v/>
      </c>
      <c r="E16" s="186"/>
      <c r="F16" s="180"/>
      <c r="G16" s="180"/>
      <c r="H16" s="180"/>
      <c r="I16" s="178"/>
      <c r="J16" s="186"/>
      <c r="K16" s="178"/>
    </row>
    <row r="17" spans="1:11" ht="63" customHeight="1" x14ac:dyDescent="0.25">
      <c r="A17" s="76" t="str">
        <f t="shared" si="0"/>
        <v/>
      </c>
      <c r="B17" s="77" t="str">
        <f t="shared" si="1"/>
        <v/>
      </c>
      <c r="C17" s="78" t="str">
        <f t="shared" si="2"/>
        <v/>
      </c>
      <c r="D17" s="78" t="str">
        <f t="shared" si="3"/>
        <v/>
      </c>
      <c r="E17" s="186"/>
      <c r="F17" s="180"/>
      <c r="G17" s="180"/>
      <c r="H17" s="180"/>
      <c r="I17" s="178"/>
      <c r="J17" s="186"/>
      <c r="K17" s="178"/>
    </row>
    <row r="18" spans="1:11" ht="63" customHeight="1" x14ac:dyDescent="0.25">
      <c r="A18" s="76" t="str">
        <f t="shared" si="0"/>
        <v/>
      </c>
      <c r="B18" s="77" t="str">
        <f t="shared" si="1"/>
        <v/>
      </c>
      <c r="C18" s="78" t="str">
        <f t="shared" si="2"/>
        <v/>
      </c>
      <c r="D18" s="78" t="str">
        <f t="shared" si="3"/>
        <v/>
      </c>
      <c r="E18" s="186"/>
      <c r="F18" s="180"/>
      <c r="G18" s="180"/>
      <c r="H18" s="180"/>
      <c r="I18" s="178"/>
      <c r="J18" s="186"/>
      <c r="K18" s="178"/>
    </row>
    <row r="19" spans="1:11" ht="63" customHeight="1" x14ac:dyDescent="0.25">
      <c r="A19" s="76" t="str">
        <f t="shared" si="0"/>
        <v/>
      </c>
      <c r="B19" s="77" t="str">
        <f t="shared" si="1"/>
        <v/>
      </c>
      <c r="C19" s="78" t="str">
        <f t="shared" si="2"/>
        <v/>
      </c>
      <c r="D19" s="78" t="str">
        <f t="shared" si="3"/>
        <v/>
      </c>
      <c r="E19" s="186"/>
      <c r="F19" s="180"/>
      <c r="G19" s="180"/>
      <c r="H19" s="180"/>
      <c r="I19" s="178"/>
      <c r="J19" s="186"/>
      <c r="K19" s="178"/>
    </row>
    <row r="20" spans="1:11" ht="63" customHeight="1" x14ac:dyDescent="0.25">
      <c r="A20" s="76" t="str">
        <f t="shared" si="0"/>
        <v/>
      </c>
      <c r="B20" s="77" t="str">
        <f t="shared" si="1"/>
        <v/>
      </c>
      <c r="C20" s="78" t="str">
        <f t="shared" si="2"/>
        <v/>
      </c>
      <c r="D20" s="78" t="str">
        <f t="shared" si="3"/>
        <v/>
      </c>
      <c r="E20" s="186"/>
      <c r="F20" s="180"/>
      <c r="G20" s="180"/>
      <c r="H20" s="180"/>
      <c r="I20" s="178"/>
      <c r="J20" s="186"/>
      <c r="K20" s="178"/>
    </row>
    <row r="21" spans="1:11" ht="63" customHeight="1" x14ac:dyDescent="0.25">
      <c r="A21" s="76" t="str">
        <f t="shared" si="0"/>
        <v/>
      </c>
      <c r="B21" s="77" t="str">
        <f t="shared" si="1"/>
        <v/>
      </c>
      <c r="C21" s="78" t="str">
        <f t="shared" si="2"/>
        <v/>
      </c>
      <c r="D21" s="78" t="str">
        <f t="shared" si="3"/>
        <v/>
      </c>
      <c r="E21" s="186"/>
      <c r="F21" s="181"/>
      <c r="G21" s="181"/>
      <c r="H21" s="180"/>
      <c r="I21" s="178"/>
      <c r="J21" s="186"/>
      <c r="K21" s="179"/>
    </row>
    <row r="22" spans="1:11" ht="63" customHeight="1" x14ac:dyDescent="0.25">
      <c r="A22" s="76" t="str">
        <f t="shared" si="0"/>
        <v/>
      </c>
      <c r="B22" s="77" t="str">
        <f t="shared" si="1"/>
        <v/>
      </c>
      <c r="C22" s="78" t="str">
        <f t="shared" si="2"/>
        <v/>
      </c>
      <c r="D22" s="78" t="str">
        <f t="shared" si="3"/>
        <v/>
      </c>
      <c r="E22" s="186"/>
      <c r="F22" s="181"/>
      <c r="G22" s="181"/>
      <c r="H22" s="180"/>
      <c r="I22" s="178"/>
      <c r="J22" s="186"/>
      <c r="K22" s="178"/>
    </row>
    <row r="23" spans="1:11" ht="63" customHeight="1" x14ac:dyDescent="0.25">
      <c r="A23" s="76" t="str">
        <f t="shared" si="0"/>
        <v/>
      </c>
      <c r="B23" s="77" t="str">
        <f t="shared" si="1"/>
        <v/>
      </c>
      <c r="C23" s="78" t="str">
        <f t="shared" si="2"/>
        <v/>
      </c>
      <c r="D23" s="78" t="str">
        <f t="shared" si="3"/>
        <v/>
      </c>
      <c r="E23" s="186"/>
      <c r="F23" s="181"/>
      <c r="G23" s="181"/>
      <c r="H23" s="180"/>
      <c r="I23" s="178"/>
      <c r="J23" s="186"/>
      <c r="K23" s="178"/>
    </row>
    <row r="24" spans="1:11" ht="63" customHeight="1" x14ac:dyDescent="0.25">
      <c r="A24" s="76" t="str">
        <f t="shared" si="0"/>
        <v/>
      </c>
      <c r="B24" s="77" t="str">
        <f t="shared" si="1"/>
        <v/>
      </c>
      <c r="C24" s="78" t="str">
        <f t="shared" si="2"/>
        <v/>
      </c>
      <c r="D24" s="78" t="str">
        <f t="shared" si="3"/>
        <v/>
      </c>
      <c r="E24" s="186"/>
      <c r="F24" s="190"/>
      <c r="G24" s="181"/>
      <c r="H24" s="180"/>
      <c r="I24" s="178"/>
      <c r="J24" s="186"/>
      <c r="K24" s="178"/>
    </row>
    <row r="25" spans="1:11" ht="63" customHeight="1" x14ac:dyDescent="0.25">
      <c r="A25" s="76" t="str">
        <f t="shared" si="0"/>
        <v/>
      </c>
      <c r="B25" s="77" t="str">
        <f t="shared" si="1"/>
        <v/>
      </c>
      <c r="C25" s="78" t="str">
        <f t="shared" si="2"/>
        <v/>
      </c>
      <c r="D25" s="78" t="str">
        <f t="shared" si="3"/>
        <v/>
      </c>
      <c r="E25" s="186"/>
      <c r="F25" s="181"/>
      <c r="G25" s="181"/>
      <c r="H25" s="180"/>
      <c r="I25" s="178"/>
      <c r="J25" s="186"/>
      <c r="K25" s="178"/>
    </row>
    <row r="26" spans="1:11" ht="63" customHeight="1" x14ac:dyDescent="0.25">
      <c r="A26" s="76" t="str">
        <f t="shared" si="0"/>
        <v/>
      </c>
      <c r="B26" s="77" t="str">
        <f t="shared" si="1"/>
        <v/>
      </c>
      <c r="C26" s="78" t="str">
        <f t="shared" si="2"/>
        <v/>
      </c>
      <c r="D26" s="78" t="str">
        <f t="shared" si="3"/>
        <v/>
      </c>
      <c r="E26" s="186"/>
      <c r="F26" s="181"/>
      <c r="G26" s="181"/>
      <c r="H26" s="180"/>
      <c r="I26" s="178"/>
      <c r="J26" s="186"/>
      <c r="K26" s="178"/>
    </row>
    <row r="27" spans="1:11" ht="63" customHeight="1" x14ac:dyDescent="0.25">
      <c r="A27" s="76" t="str">
        <f t="shared" si="0"/>
        <v/>
      </c>
      <c r="B27" s="77" t="str">
        <f t="shared" si="1"/>
        <v/>
      </c>
      <c r="C27" s="78" t="str">
        <f t="shared" si="2"/>
        <v/>
      </c>
      <c r="D27" s="78" t="str">
        <f t="shared" si="3"/>
        <v/>
      </c>
      <c r="E27" s="186"/>
      <c r="F27" s="181"/>
      <c r="G27" s="181"/>
      <c r="H27" s="180"/>
      <c r="I27" s="178"/>
      <c r="J27" s="186"/>
      <c r="K27" s="178"/>
    </row>
    <row r="28" spans="1:11" ht="63" customHeight="1" x14ac:dyDescent="0.25">
      <c r="A28" s="76" t="str">
        <f t="shared" si="0"/>
        <v/>
      </c>
      <c r="B28" s="77" t="str">
        <f t="shared" si="1"/>
        <v/>
      </c>
      <c r="C28" s="78" t="str">
        <f t="shared" si="2"/>
        <v/>
      </c>
      <c r="D28" s="78" t="str">
        <f t="shared" si="3"/>
        <v/>
      </c>
      <c r="E28" s="186"/>
      <c r="F28" s="181"/>
      <c r="G28" s="181"/>
      <c r="H28" s="180"/>
      <c r="I28" s="178"/>
      <c r="J28" s="186"/>
      <c r="K28" s="178"/>
    </row>
    <row r="29" spans="1:11" ht="63" customHeight="1" x14ac:dyDescent="0.25">
      <c r="A29" s="76" t="str">
        <f t="shared" si="0"/>
        <v/>
      </c>
      <c r="B29" s="77" t="str">
        <f t="shared" si="1"/>
        <v/>
      </c>
      <c r="C29" s="78" t="str">
        <f t="shared" si="2"/>
        <v/>
      </c>
      <c r="D29" s="78" t="str">
        <f t="shared" si="3"/>
        <v/>
      </c>
      <c r="E29" s="186"/>
      <c r="F29" s="181"/>
      <c r="G29" s="181"/>
      <c r="H29" s="180"/>
      <c r="I29" s="178"/>
      <c r="J29" s="186"/>
      <c r="K29" s="178"/>
    </row>
    <row r="30" spans="1:11" ht="63" customHeight="1" x14ac:dyDescent="0.25">
      <c r="A30" s="76" t="str">
        <f t="shared" si="0"/>
        <v/>
      </c>
      <c r="B30" s="77" t="str">
        <f t="shared" si="1"/>
        <v/>
      </c>
      <c r="C30" s="78" t="str">
        <f t="shared" si="2"/>
        <v/>
      </c>
      <c r="D30" s="78" t="str">
        <f t="shared" si="3"/>
        <v/>
      </c>
      <c r="E30" s="186"/>
      <c r="F30" s="181"/>
      <c r="G30" s="181"/>
      <c r="H30" s="180"/>
      <c r="I30" s="178"/>
      <c r="J30" s="186"/>
      <c r="K30" s="178"/>
    </row>
    <row r="31" spans="1:11" ht="63" customHeight="1" x14ac:dyDescent="0.25">
      <c r="A31" s="76" t="str">
        <f t="shared" si="0"/>
        <v/>
      </c>
      <c r="B31" s="77" t="str">
        <f t="shared" si="1"/>
        <v/>
      </c>
      <c r="C31" s="78" t="str">
        <f t="shared" si="2"/>
        <v/>
      </c>
      <c r="D31" s="78" t="str">
        <f t="shared" si="3"/>
        <v/>
      </c>
      <c r="E31" s="186"/>
      <c r="F31" s="181"/>
      <c r="G31" s="181"/>
      <c r="H31" s="180"/>
      <c r="I31" s="178"/>
      <c r="J31" s="186"/>
      <c r="K31" s="178"/>
    </row>
    <row r="32" spans="1:11" ht="63" customHeight="1" x14ac:dyDescent="0.25">
      <c r="A32" s="76" t="str">
        <f t="shared" si="0"/>
        <v/>
      </c>
      <c r="B32" s="77" t="str">
        <f t="shared" si="1"/>
        <v/>
      </c>
      <c r="C32" s="78" t="str">
        <f t="shared" si="2"/>
        <v/>
      </c>
      <c r="D32" s="78" t="str">
        <f t="shared" si="3"/>
        <v/>
      </c>
      <c r="E32" s="186"/>
      <c r="F32" s="181"/>
      <c r="G32" s="181"/>
      <c r="H32" s="180"/>
      <c r="I32" s="178"/>
      <c r="J32" s="186"/>
      <c r="K32" s="178"/>
    </row>
    <row r="33" spans="1:11" ht="63" customHeight="1" x14ac:dyDescent="0.25">
      <c r="A33" s="76" t="str">
        <f t="shared" si="0"/>
        <v/>
      </c>
      <c r="B33" s="77" t="str">
        <f t="shared" si="1"/>
        <v/>
      </c>
      <c r="C33" s="78" t="str">
        <f t="shared" si="2"/>
        <v/>
      </c>
      <c r="D33" s="78" t="str">
        <f t="shared" si="3"/>
        <v/>
      </c>
      <c r="E33" s="186"/>
      <c r="F33" s="181"/>
      <c r="G33" s="181"/>
      <c r="H33" s="180"/>
      <c r="I33" s="178"/>
      <c r="J33" s="186"/>
      <c r="K33" s="178"/>
    </row>
    <row r="34" spans="1:11" ht="63" customHeight="1" x14ac:dyDescent="0.25">
      <c r="A34" s="76" t="str">
        <f t="shared" si="0"/>
        <v/>
      </c>
      <c r="B34" s="77" t="str">
        <f t="shared" si="1"/>
        <v/>
      </c>
      <c r="C34" s="78" t="str">
        <f t="shared" si="2"/>
        <v/>
      </c>
      <c r="D34" s="78" t="str">
        <f t="shared" si="3"/>
        <v/>
      </c>
      <c r="E34" s="186"/>
      <c r="F34" s="181"/>
      <c r="G34" s="181"/>
      <c r="H34" s="180"/>
      <c r="I34" s="178"/>
      <c r="J34" s="186"/>
      <c r="K34" s="178"/>
    </row>
    <row r="35" spans="1:11" ht="63" customHeight="1" x14ac:dyDescent="0.25">
      <c r="A35" s="76" t="str">
        <f t="shared" si="0"/>
        <v/>
      </c>
      <c r="B35" s="77" t="str">
        <f t="shared" si="1"/>
        <v/>
      </c>
      <c r="C35" s="78" t="str">
        <f t="shared" si="2"/>
        <v/>
      </c>
      <c r="D35" s="78" t="str">
        <f t="shared" si="3"/>
        <v/>
      </c>
      <c r="E35" s="186"/>
      <c r="F35" s="181"/>
      <c r="G35" s="181"/>
      <c r="H35" s="180"/>
      <c r="I35" s="178"/>
      <c r="J35" s="186"/>
      <c r="K35" s="178"/>
    </row>
    <row r="36" spans="1:11" ht="63" customHeight="1" x14ac:dyDescent="0.25">
      <c r="A36" s="76" t="str">
        <f t="shared" si="0"/>
        <v/>
      </c>
      <c r="B36" s="77" t="str">
        <f t="shared" si="1"/>
        <v/>
      </c>
      <c r="C36" s="78" t="str">
        <f t="shared" si="2"/>
        <v/>
      </c>
      <c r="D36" s="78" t="str">
        <f t="shared" si="3"/>
        <v/>
      </c>
      <c r="E36" s="186"/>
      <c r="F36" s="181"/>
      <c r="G36" s="181"/>
      <c r="H36" s="180"/>
      <c r="I36" s="178"/>
      <c r="J36" s="186"/>
      <c r="K36" s="178"/>
    </row>
    <row r="37" spans="1:11" ht="63" customHeight="1" x14ac:dyDescent="0.25">
      <c r="A37" s="76" t="str">
        <f t="shared" si="0"/>
        <v/>
      </c>
      <c r="B37" s="77" t="str">
        <f t="shared" si="1"/>
        <v/>
      </c>
      <c r="C37" s="78" t="str">
        <f t="shared" si="2"/>
        <v/>
      </c>
      <c r="D37" s="78" t="str">
        <f t="shared" si="3"/>
        <v/>
      </c>
      <c r="E37" s="186"/>
      <c r="F37" s="181"/>
      <c r="G37" s="181"/>
      <c r="H37" s="180"/>
      <c r="I37" s="178"/>
      <c r="J37" s="186"/>
      <c r="K37" s="178"/>
    </row>
    <row r="38" spans="1:11" ht="63" customHeight="1" x14ac:dyDescent="0.25">
      <c r="A38" s="76" t="str">
        <f t="shared" si="0"/>
        <v/>
      </c>
      <c r="B38" s="77" t="str">
        <f t="shared" si="1"/>
        <v/>
      </c>
      <c r="C38" s="78" t="str">
        <f t="shared" si="2"/>
        <v/>
      </c>
      <c r="D38" s="78" t="str">
        <f t="shared" si="3"/>
        <v/>
      </c>
      <c r="E38" s="186"/>
      <c r="F38" s="181"/>
      <c r="G38" s="181"/>
      <c r="H38" s="180"/>
      <c r="I38" s="178"/>
      <c r="J38" s="186"/>
      <c r="K38" s="178"/>
    </row>
    <row r="39" spans="1:11" ht="63" customHeight="1" x14ac:dyDescent="0.25">
      <c r="A39" s="76" t="str">
        <f t="shared" si="0"/>
        <v/>
      </c>
      <c r="B39" s="77" t="str">
        <f t="shared" si="1"/>
        <v/>
      </c>
      <c r="C39" s="78" t="str">
        <f t="shared" si="2"/>
        <v/>
      </c>
      <c r="D39" s="78" t="str">
        <f t="shared" si="3"/>
        <v/>
      </c>
      <c r="E39" s="186"/>
      <c r="F39" s="181"/>
      <c r="G39" s="181"/>
      <c r="H39" s="180"/>
      <c r="I39" s="178"/>
      <c r="J39" s="186"/>
      <c r="K39" s="178"/>
    </row>
    <row r="40" spans="1:11" ht="63" customHeight="1" x14ac:dyDescent="0.25">
      <c r="A40" s="76" t="str">
        <f t="shared" si="0"/>
        <v/>
      </c>
      <c r="B40" s="77" t="str">
        <f t="shared" si="1"/>
        <v/>
      </c>
      <c r="C40" s="78" t="str">
        <f t="shared" si="2"/>
        <v/>
      </c>
      <c r="D40" s="78" t="str">
        <f t="shared" si="3"/>
        <v/>
      </c>
      <c r="E40" s="186"/>
      <c r="F40" s="181"/>
      <c r="G40" s="181"/>
      <c r="H40" s="180"/>
      <c r="I40" s="178"/>
      <c r="J40" s="186"/>
      <c r="K40" s="178"/>
    </row>
    <row r="41" spans="1:11" ht="63" customHeight="1" x14ac:dyDescent="0.25">
      <c r="A41" s="76" t="str">
        <f t="shared" si="0"/>
        <v/>
      </c>
      <c r="B41" s="77" t="str">
        <f t="shared" si="1"/>
        <v/>
      </c>
      <c r="C41" s="78" t="str">
        <f t="shared" si="2"/>
        <v/>
      </c>
      <c r="D41" s="78" t="str">
        <f t="shared" si="3"/>
        <v/>
      </c>
      <c r="E41" s="186"/>
      <c r="F41" s="181"/>
      <c r="G41" s="181"/>
      <c r="H41" s="180"/>
      <c r="I41" s="178"/>
      <c r="J41" s="186"/>
      <c r="K41" s="178"/>
    </row>
    <row r="42" spans="1:11" ht="63" customHeight="1" x14ac:dyDescent="0.25">
      <c r="A42" s="76" t="str">
        <f t="shared" si="0"/>
        <v/>
      </c>
      <c r="B42" s="77" t="str">
        <f t="shared" si="1"/>
        <v/>
      </c>
      <c r="C42" s="78" t="str">
        <f t="shared" si="2"/>
        <v/>
      </c>
      <c r="D42" s="78" t="str">
        <f t="shared" si="3"/>
        <v/>
      </c>
      <c r="E42" s="186"/>
      <c r="F42" s="181"/>
      <c r="G42" s="181"/>
      <c r="H42" s="180"/>
      <c r="I42" s="178"/>
      <c r="J42" s="186"/>
      <c r="K42" s="178"/>
    </row>
    <row r="43" spans="1:11" ht="63" customHeight="1" x14ac:dyDescent="0.25">
      <c r="A43" s="76" t="str">
        <f t="shared" si="0"/>
        <v/>
      </c>
      <c r="B43" s="77" t="str">
        <f t="shared" si="1"/>
        <v/>
      </c>
      <c r="C43" s="78" t="str">
        <f t="shared" si="2"/>
        <v/>
      </c>
      <c r="D43" s="78" t="str">
        <f t="shared" si="3"/>
        <v/>
      </c>
      <c r="E43" s="186"/>
      <c r="F43" s="181"/>
      <c r="G43" s="181"/>
      <c r="H43" s="180"/>
      <c r="I43" s="178"/>
      <c r="J43" s="186"/>
      <c r="K43" s="178"/>
    </row>
    <row r="44" spans="1:11" ht="63" customHeight="1" x14ac:dyDescent="0.25">
      <c r="A44" s="76" t="str">
        <f t="shared" si="0"/>
        <v/>
      </c>
      <c r="B44" s="77" t="str">
        <f t="shared" si="1"/>
        <v/>
      </c>
      <c r="C44" s="78" t="str">
        <f t="shared" si="2"/>
        <v/>
      </c>
      <c r="D44" s="78" t="str">
        <f t="shared" si="3"/>
        <v/>
      </c>
      <c r="E44" s="186"/>
      <c r="F44" s="181"/>
      <c r="G44" s="181"/>
      <c r="H44" s="180"/>
      <c r="I44" s="178"/>
      <c r="J44" s="186"/>
      <c r="K44" s="178"/>
    </row>
    <row r="45" spans="1:11" ht="63" customHeight="1" x14ac:dyDescent="0.25">
      <c r="A45" s="76" t="str">
        <f t="shared" si="0"/>
        <v/>
      </c>
      <c r="B45" s="77" t="str">
        <f t="shared" si="1"/>
        <v/>
      </c>
      <c r="C45" s="78" t="str">
        <f t="shared" si="2"/>
        <v/>
      </c>
      <c r="D45" s="78" t="str">
        <f t="shared" si="3"/>
        <v/>
      </c>
      <c r="E45" s="186"/>
      <c r="F45" s="181"/>
      <c r="G45" s="181"/>
      <c r="H45" s="180"/>
      <c r="I45" s="178"/>
      <c r="J45" s="186"/>
      <c r="K45" s="178"/>
    </row>
    <row r="46" spans="1:11" ht="63" customHeight="1" x14ac:dyDescent="0.25">
      <c r="A46" s="76" t="str">
        <f t="shared" si="0"/>
        <v/>
      </c>
      <c r="B46" s="77" t="str">
        <f t="shared" si="1"/>
        <v/>
      </c>
      <c r="C46" s="78" t="str">
        <f t="shared" si="2"/>
        <v/>
      </c>
      <c r="D46" s="78" t="str">
        <f t="shared" si="3"/>
        <v/>
      </c>
      <c r="E46" s="186"/>
      <c r="F46" s="181"/>
      <c r="G46" s="181"/>
      <c r="H46" s="180"/>
      <c r="I46" s="178"/>
      <c r="J46" s="186"/>
      <c r="K46" s="178"/>
    </row>
    <row r="47" spans="1:11" ht="63" customHeight="1" x14ac:dyDescent="0.25">
      <c r="A47" s="76" t="str">
        <f t="shared" si="0"/>
        <v/>
      </c>
      <c r="B47" s="77" t="str">
        <f t="shared" si="1"/>
        <v/>
      </c>
      <c r="C47" s="78" t="str">
        <f t="shared" si="2"/>
        <v/>
      </c>
      <c r="D47" s="78" t="str">
        <f t="shared" si="3"/>
        <v/>
      </c>
      <c r="E47" s="186"/>
      <c r="F47" s="181"/>
      <c r="G47" s="181"/>
      <c r="H47" s="180"/>
      <c r="I47" s="178"/>
      <c r="J47" s="186"/>
      <c r="K47" s="178"/>
    </row>
    <row r="48" spans="1:11" ht="63" customHeight="1" x14ac:dyDescent="0.25">
      <c r="A48" s="76" t="str">
        <f t="shared" si="0"/>
        <v/>
      </c>
      <c r="B48" s="77" t="str">
        <f t="shared" si="1"/>
        <v/>
      </c>
      <c r="C48" s="78" t="str">
        <f t="shared" si="2"/>
        <v/>
      </c>
      <c r="D48" s="78" t="str">
        <f t="shared" si="3"/>
        <v/>
      </c>
      <c r="E48" s="186"/>
      <c r="F48" s="181"/>
      <c r="G48" s="181"/>
      <c r="H48" s="180"/>
      <c r="I48" s="178"/>
      <c r="J48" s="186"/>
      <c r="K48" s="178"/>
    </row>
    <row r="49" spans="1:11" ht="63" customHeight="1" x14ac:dyDescent="0.25">
      <c r="A49" s="76" t="str">
        <f t="shared" si="0"/>
        <v/>
      </c>
      <c r="B49" s="77" t="str">
        <f t="shared" si="1"/>
        <v/>
      </c>
      <c r="C49" s="78" t="str">
        <f t="shared" si="2"/>
        <v/>
      </c>
      <c r="D49" s="78" t="str">
        <f t="shared" si="3"/>
        <v/>
      </c>
      <c r="E49" s="186"/>
      <c r="F49" s="181"/>
      <c r="G49" s="181"/>
      <c r="H49" s="180"/>
      <c r="I49" s="178"/>
      <c r="J49" s="186"/>
      <c r="K49" s="178"/>
    </row>
    <row r="50" spans="1:11" ht="63" customHeight="1" x14ac:dyDescent="0.25">
      <c r="A50" s="76" t="str">
        <f t="shared" si="0"/>
        <v/>
      </c>
      <c r="B50" s="77" t="str">
        <f t="shared" si="1"/>
        <v/>
      </c>
      <c r="C50" s="78" t="str">
        <f t="shared" si="2"/>
        <v/>
      </c>
      <c r="D50" s="78" t="str">
        <f t="shared" si="3"/>
        <v/>
      </c>
      <c r="E50" s="186"/>
      <c r="F50" s="181"/>
      <c r="G50" s="181"/>
      <c r="H50" s="180"/>
      <c r="I50" s="178"/>
      <c r="J50" s="186"/>
      <c r="K50" s="178"/>
    </row>
  </sheetData>
  <sheetProtection password="CC74" sheet="1" objects="1" scenarios="1" insertHyperlinks="0"/>
  <mergeCells count="4">
    <mergeCell ref="F1:F3"/>
    <mergeCell ref="G2:K3"/>
    <mergeCell ref="A3:D3"/>
    <mergeCell ref="G1:J1"/>
  </mergeCells>
  <conditionalFormatting sqref="F19:G19 I10:I50">
    <cfRule type="cellIs" dxfId="1" priority="3" operator="equal">
      <formula>0</formula>
    </cfRule>
  </conditionalFormatting>
  <conditionalFormatting sqref="E3">
    <cfRule type="expression" dxfId="0" priority="2">
      <formula>$A$3="?"</formula>
    </cfRule>
  </conditionalFormatting>
  <dataValidations count="2">
    <dataValidation type="list" allowBlank="1" showInputMessage="1" showErrorMessage="1" sqref="E5:E50" xr:uid="{00000000-0002-0000-4C00-000000000000}">
      <formula1>cpatrunouad</formula1>
    </dataValidation>
    <dataValidation type="list" allowBlank="1" showInputMessage="1" showErrorMessage="1" sqref="J5:J50" xr:uid="{00000000-0002-0000-4C00-000001000000}">
      <formula1>cpatrudoif</formula1>
    </dataValidation>
  </dataValidations>
  <pageMargins left="0.7" right="0.7" top="0.75" bottom="0.75" header="0.3" footer="0.3"/>
  <pageSetup paperSize="9" orientation="portrait" horizontalDpi="4294967293" verticalDpi="4294967293"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6"/>
  </sheetPr>
  <dimension ref="A1:E50"/>
  <sheetViews>
    <sheetView zoomScale="80" zoomScaleNormal="80" workbookViewId="0">
      <pane ySplit="4" topLeftCell="A5" activePane="bottomLeft" state="frozen"/>
      <selection activeCell="G1" sqref="G1:G3"/>
      <selection pane="bottomLeft" activeCell="D1" sqref="D1:D3"/>
    </sheetView>
  </sheetViews>
  <sheetFormatPr defaultRowHeight="15" x14ac:dyDescent="0.25"/>
  <cols>
    <col min="1" max="1" width="4.7109375" customWidth="1"/>
    <col min="2" max="2" width="8" customWidth="1"/>
    <col min="3" max="3" width="42.5703125" customWidth="1"/>
    <col min="4" max="4" width="24.140625" customWidth="1"/>
    <col min="5" max="5" width="108" customWidth="1"/>
  </cols>
  <sheetData>
    <row r="1" spans="1:5" ht="15.75" customHeight="1" x14ac:dyDescent="0.25">
      <c r="A1" s="102" t="str">
        <f>FisaAutoevaluare!A1</f>
        <v>Universitatea SPIRU HARET - 
Anul universitar 2021-2022</v>
      </c>
      <c r="B1" s="102"/>
      <c r="C1" s="102"/>
      <c r="D1" s="669" t="str">
        <f>HYPERLINK("#FisaAutoevaluare!D254","Inapoi in Fisa D")</f>
        <v>Inapoi in Fisa D</v>
      </c>
      <c r="E1" s="194" t="str">
        <f>FisaAutoevaluare!B254</f>
        <v>Membru structuri de conducere și participare la activitati administrative, la nivel de facultate/ universitate</v>
      </c>
    </row>
    <row r="2" spans="1:5" ht="15.75" customHeight="1" x14ac:dyDescent="0.25">
      <c r="A2" s="102">
        <f>FisaAutoevaluare!D2</f>
        <v>0</v>
      </c>
      <c r="B2" s="102"/>
      <c r="C2" s="102"/>
      <c r="D2" s="670"/>
      <c r="E2" s="688" t="str">
        <f>FisaAutoevaluare!D254</f>
        <v>Membru al consiliului facultăţii.</v>
      </c>
    </row>
    <row r="3" spans="1:5" x14ac:dyDescent="0.25">
      <c r="A3" s="676" t="str">
        <f>IF(FisaAutoevaluare!D3="","?",FisaAutoevaluare!D3)</f>
        <v>?</v>
      </c>
      <c r="B3" s="676"/>
      <c r="C3" s="676"/>
      <c r="D3" s="671"/>
      <c r="E3" s="689"/>
    </row>
    <row r="4" spans="1:5" s="43" customFormat="1" ht="30" x14ac:dyDescent="0.25">
      <c r="A4" s="74" t="s">
        <v>2423</v>
      </c>
      <c r="B4" s="75" t="s">
        <v>1963</v>
      </c>
      <c r="C4" s="75" t="s">
        <v>2277</v>
      </c>
      <c r="D4" s="690" t="s">
        <v>2422</v>
      </c>
      <c r="E4" s="691"/>
    </row>
    <row r="5" spans="1:5" ht="63" customHeight="1" x14ac:dyDescent="0.25">
      <c r="A5" s="76" t="str">
        <f>IF(B5="","",ROW()-4)</f>
        <v/>
      </c>
      <c r="B5" s="77" t="str">
        <f>IF(D5&lt;&gt;"","D1","")</f>
        <v/>
      </c>
      <c r="C5" s="78" t="str">
        <f>IF(D5&lt;&gt;"",PROPER(A$3),"")</f>
        <v/>
      </c>
      <c r="D5" s="692"/>
      <c r="E5" s="693"/>
    </row>
    <row r="6" spans="1:5" ht="63" customHeight="1" x14ac:dyDescent="0.25">
      <c r="A6" s="76" t="str">
        <f t="shared" ref="A6:A50" si="0">IF(B6="","",ROW()-4)</f>
        <v/>
      </c>
      <c r="B6" s="77" t="str">
        <f t="shared" ref="B6:B50" si="1">IF(D6&lt;&gt;"","D1","")</f>
        <v/>
      </c>
      <c r="C6" s="78" t="str">
        <f t="shared" ref="C6:C50" si="2">IF(D6&lt;&gt;"",PROPER(A$3),"")</f>
        <v/>
      </c>
      <c r="D6" s="692"/>
      <c r="E6" s="693"/>
    </row>
    <row r="7" spans="1:5" ht="63" customHeight="1" x14ac:dyDescent="0.25">
      <c r="A7" s="76" t="str">
        <f t="shared" si="0"/>
        <v/>
      </c>
      <c r="B7" s="77" t="str">
        <f t="shared" si="1"/>
        <v/>
      </c>
      <c r="C7" s="78" t="str">
        <f t="shared" si="2"/>
        <v/>
      </c>
      <c r="D7" s="692"/>
      <c r="E7" s="693"/>
    </row>
    <row r="8" spans="1:5" ht="63" customHeight="1" x14ac:dyDescent="0.25">
      <c r="A8" s="76" t="str">
        <f t="shared" si="0"/>
        <v/>
      </c>
      <c r="B8" s="77" t="str">
        <f t="shared" si="1"/>
        <v/>
      </c>
      <c r="C8" s="78" t="str">
        <f t="shared" si="2"/>
        <v/>
      </c>
      <c r="D8" s="692"/>
      <c r="E8" s="693"/>
    </row>
    <row r="9" spans="1:5" ht="63" customHeight="1" x14ac:dyDescent="0.25">
      <c r="A9" s="76" t="str">
        <f t="shared" si="0"/>
        <v/>
      </c>
      <c r="B9" s="77" t="str">
        <f t="shared" si="1"/>
        <v/>
      </c>
      <c r="C9" s="78" t="str">
        <f t="shared" si="2"/>
        <v/>
      </c>
      <c r="D9" s="692"/>
      <c r="E9" s="693"/>
    </row>
    <row r="10" spans="1:5" ht="63" customHeight="1" x14ac:dyDescent="0.25">
      <c r="A10" s="76" t="str">
        <f t="shared" si="0"/>
        <v/>
      </c>
      <c r="B10" s="77" t="str">
        <f t="shared" si="1"/>
        <v/>
      </c>
      <c r="C10" s="78" t="str">
        <f t="shared" si="2"/>
        <v/>
      </c>
      <c r="D10" s="692"/>
      <c r="E10" s="693"/>
    </row>
    <row r="11" spans="1:5" ht="63" customHeight="1" x14ac:dyDescent="0.25">
      <c r="A11" s="76" t="str">
        <f t="shared" si="0"/>
        <v/>
      </c>
      <c r="B11" s="77" t="str">
        <f t="shared" si="1"/>
        <v/>
      </c>
      <c r="C11" s="78" t="str">
        <f t="shared" si="2"/>
        <v/>
      </c>
      <c r="D11" s="692"/>
      <c r="E11" s="693"/>
    </row>
    <row r="12" spans="1:5" ht="63" customHeight="1" x14ac:dyDescent="0.25">
      <c r="A12" s="76" t="str">
        <f t="shared" si="0"/>
        <v/>
      </c>
      <c r="B12" s="77" t="str">
        <f t="shared" si="1"/>
        <v/>
      </c>
      <c r="C12" s="78" t="str">
        <f t="shared" si="2"/>
        <v/>
      </c>
      <c r="D12" s="692"/>
      <c r="E12" s="693"/>
    </row>
    <row r="13" spans="1:5" ht="63" customHeight="1" x14ac:dyDescent="0.25">
      <c r="A13" s="76" t="str">
        <f t="shared" si="0"/>
        <v/>
      </c>
      <c r="B13" s="77" t="str">
        <f t="shared" si="1"/>
        <v/>
      </c>
      <c r="C13" s="78" t="str">
        <f t="shared" si="2"/>
        <v/>
      </c>
      <c r="D13" s="692"/>
      <c r="E13" s="693"/>
    </row>
    <row r="14" spans="1:5" ht="63" customHeight="1" x14ac:dyDescent="0.25">
      <c r="A14" s="76" t="str">
        <f t="shared" si="0"/>
        <v/>
      </c>
      <c r="B14" s="77" t="str">
        <f t="shared" si="1"/>
        <v/>
      </c>
      <c r="C14" s="78" t="str">
        <f t="shared" si="2"/>
        <v/>
      </c>
      <c r="D14" s="692"/>
      <c r="E14" s="693"/>
    </row>
    <row r="15" spans="1:5" ht="63" customHeight="1" x14ac:dyDescent="0.25">
      <c r="A15" s="76" t="str">
        <f t="shared" si="0"/>
        <v/>
      </c>
      <c r="B15" s="77" t="str">
        <f t="shared" si="1"/>
        <v/>
      </c>
      <c r="C15" s="78" t="str">
        <f t="shared" si="2"/>
        <v/>
      </c>
      <c r="D15" s="692"/>
      <c r="E15" s="693"/>
    </row>
    <row r="16" spans="1:5" ht="63" customHeight="1" x14ac:dyDescent="0.25">
      <c r="A16" s="76" t="str">
        <f t="shared" si="0"/>
        <v/>
      </c>
      <c r="B16" s="77" t="str">
        <f t="shared" si="1"/>
        <v/>
      </c>
      <c r="C16" s="78" t="str">
        <f t="shared" si="2"/>
        <v/>
      </c>
      <c r="D16" s="692"/>
      <c r="E16" s="693"/>
    </row>
    <row r="17" spans="1:5" ht="63" customHeight="1" x14ac:dyDescent="0.25">
      <c r="A17" s="76" t="str">
        <f t="shared" si="0"/>
        <v/>
      </c>
      <c r="B17" s="77" t="str">
        <f t="shared" si="1"/>
        <v/>
      </c>
      <c r="C17" s="78" t="str">
        <f t="shared" si="2"/>
        <v/>
      </c>
      <c r="D17" s="692"/>
      <c r="E17" s="693"/>
    </row>
    <row r="18" spans="1:5" ht="63" customHeight="1" x14ac:dyDescent="0.25">
      <c r="A18" s="76" t="str">
        <f t="shared" si="0"/>
        <v/>
      </c>
      <c r="B18" s="77" t="str">
        <f t="shared" si="1"/>
        <v/>
      </c>
      <c r="C18" s="78" t="str">
        <f t="shared" si="2"/>
        <v/>
      </c>
      <c r="D18" s="692"/>
      <c r="E18" s="693"/>
    </row>
    <row r="19" spans="1:5" ht="63" customHeight="1" x14ac:dyDescent="0.25">
      <c r="A19" s="76" t="str">
        <f t="shared" si="0"/>
        <v/>
      </c>
      <c r="B19" s="77" t="str">
        <f t="shared" si="1"/>
        <v/>
      </c>
      <c r="C19" s="78" t="str">
        <f t="shared" si="2"/>
        <v/>
      </c>
      <c r="D19" s="692"/>
      <c r="E19" s="693"/>
    </row>
    <row r="20" spans="1:5" ht="63" customHeight="1" x14ac:dyDescent="0.25">
      <c r="A20" s="76" t="str">
        <f t="shared" si="0"/>
        <v/>
      </c>
      <c r="B20" s="77" t="str">
        <f t="shared" si="1"/>
        <v/>
      </c>
      <c r="C20" s="78" t="str">
        <f t="shared" si="2"/>
        <v/>
      </c>
      <c r="D20" s="692"/>
      <c r="E20" s="693"/>
    </row>
    <row r="21" spans="1:5" ht="63" customHeight="1" x14ac:dyDescent="0.25">
      <c r="A21" s="76" t="str">
        <f t="shared" si="0"/>
        <v/>
      </c>
      <c r="B21" s="77" t="str">
        <f t="shared" si="1"/>
        <v/>
      </c>
      <c r="C21" s="78" t="str">
        <f t="shared" si="2"/>
        <v/>
      </c>
      <c r="D21" s="692"/>
      <c r="E21" s="693"/>
    </row>
    <row r="22" spans="1:5" ht="63" customHeight="1" x14ac:dyDescent="0.25">
      <c r="A22" s="76" t="str">
        <f t="shared" si="0"/>
        <v/>
      </c>
      <c r="B22" s="77" t="str">
        <f t="shared" si="1"/>
        <v/>
      </c>
      <c r="C22" s="78" t="str">
        <f t="shared" si="2"/>
        <v/>
      </c>
      <c r="D22" s="692"/>
      <c r="E22" s="693"/>
    </row>
    <row r="23" spans="1:5" ht="63" customHeight="1" x14ac:dyDescent="0.25">
      <c r="A23" s="76" t="str">
        <f t="shared" si="0"/>
        <v/>
      </c>
      <c r="B23" s="77" t="str">
        <f t="shared" si="1"/>
        <v/>
      </c>
      <c r="C23" s="78" t="str">
        <f t="shared" si="2"/>
        <v/>
      </c>
      <c r="D23" s="692"/>
      <c r="E23" s="693"/>
    </row>
    <row r="24" spans="1:5" ht="63" customHeight="1" x14ac:dyDescent="0.25">
      <c r="A24" s="76" t="str">
        <f t="shared" si="0"/>
        <v/>
      </c>
      <c r="B24" s="77" t="str">
        <f t="shared" si="1"/>
        <v/>
      </c>
      <c r="C24" s="78" t="str">
        <f t="shared" si="2"/>
        <v/>
      </c>
      <c r="D24" s="692"/>
      <c r="E24" s="693"/>
    </row>
    <row r="25" spans="1:5" ht="63" customHeight="1" x14ac:dyDescent="0.25">
      <c r="A25" s="76" t="str">
        <f t="shared" si="0"/>
        <v/>
      </c>
      <c r="B25" s="77" t="str">
        <f t="shared" si="1"/>
        <v/>
      </c>
      <c r="C25" s="78" t="str">
        <f t="shared" si="2"/>
        <v/>
      </c>
      <c r="D25" s="692"/>
      <c r="E25" s="693"/>
    </row>
    <row r="26" spans="1:5" ht="63" customHeight="1" x14ac:dyDescent="0.25">
      <c r="A26" s="76" t="str">
        <f t="shared" si="0"/>
        <v/>
      </c>
      <c r="B26" s="77" t="str">
        <f t="shared" si="1"/>
        <v/>
      </c>
      <c r="C26" s="78" t="str">
        <f t="shared" si="2"/>
        <v/>
      </c>
      <c r="D26" s="692"/>
      <c r="E26" s="693"/>
    </row>
    <row r="27" spans="1:5" ht="63" customHeight="1" x14ac:dyDescent="0.25">
      <c r="A27" s="76" t="str">
        <f t="shared" si="0"/>
        <v/>
      </c>
      <c r="B27" s="77" t="str">
        <f t="shared" si="1"/>
        <v/>
      </c>
      <c r="C27" s="78" t="str">
        <f t="shared" si="2"/>
        <v/>
      </c>
      <c r="D27" s="692"/>
      <c r="E27" s="693"/>
    </row>
    <row r="28" spans="1:5" ht="63" customHeight="1" x14ac:dyDescent="0.25">
      <c r="A28" s="76" t="str">
        <f t="shared" si="0"/>
        <v/>
      </c>
      <c r="B28" s="77" t="str">
        <f t="shared" si="1"/>
        <v/>
      </c>
      <c r="C28" s="78" t="str">
        <f t="shared" si="2"/>
        <v/>
      </c>
      <c r="D28" s="692"/>
      <c r="E28" s="693"/>
    </row>
    <row r="29" spans="1:5" ht="63" customHeight="1" x14ac:dyDescent="0.25">
      <c r="A29" s="76" t="str">
        <f t="shared" si="0"/>
        <v/>
      </c>
      <c r="B29" s="77" t="str">
        <f t="shared" si="1"/>
        <v/>
      </c>
      <c r="C29" s="78" t="str">
        <f t="shared" si="2"/>
        <v/>
      </c>
      <c r="D29" s="692"/>
      <c r="E29" s="693"/>
    </row>
    <row r="30" spans="1:5" ht="63" customHeight="1" x14ac:dyDescent="0.25">
      <c r="A30" s="76" t="str">
        <f t="shared" si="0"/>
        <v/>
      </c>
      <c r="B30" s="77" t="str">
        <f t="shared" si="1"/>
        <v/>
      </c>
      <c r="C30" s="78" t="str">
        <f t="shared" si="2"/>
        <v/>
      </c>
      <c r="D30" s="692"/>
      <c r="E30" s="693"/>
    </row>
    <row r="31" spans="1:5" ht="63" customHeight="1" x14ac:dyDescent="0.25">
      <c r="A31" s="76" t="str">
        <f t="shared" si="0"/>
        <v/>
      </c>
      <c r="B31" s="77" t="str">
        <f t="shared" si="1"/>
        <v/>
      </c>
      <c r="C31" s="78" t="str">
        <f t="shared" si="2"/>
        <v/>
      </c>
      <c r="D31" s="692"/>
      <c r="E31" s="693"/>
    </row>
    <row r="32" spans="1:5" ht="63" customHeight="1" x14ac:dyDescent="0.25">
      <c r="A32" s="76" t="str">
        <f t="shared" si="0"/>
        <v/>
      </c>
      <c r="B32" s="77" t="str">
        <f t="shared" si="1"/>
        <v/>
      </c>
      <c r="C32" s="78" t="str">
        <f t="shared" si="2"/>
        <v/>
      </c>
      <c r="D32" s="692"/>
      <c r="E32" s="693"/>
    </row>
    <row r="33" spans="1:5" ht="63" customHeight="1" x14ac:dyDescent="0.25">
      <c r="A33" s="76" t="str">
        <f t="shared" si="0"/>
        <v/>
      </c>
      <c r="B33" s="77" t="str">
        <f t="shared" si="1"/>
        <v/>
      </c>
      <c r="C33" s="78" t="str">
        <f t="shared" si="2"/>
        <v/>
      </c>
      <c r="D33" s="692"/>
      <c r="E33" s="693"/>
    </row>
    <row r="34" spans="1:5" ht="63" customHeight="1" x14ac:dyDescent="0.25">
      <c r="A34" s="76" t="str">
        <f t="shared" si="0"/>
        <v/>
      </c>
      <c r="B34" s="77" t="str">
        <f t="shared" si="1"/>
        <v/>
      </c>
      <c r="C34" s="78" t="str">
        <f t="shared" si="2"/>
        <v/>
      </c>
      <c r="D34" s="692"/>
      <c r="E34" s="693"/>
    </row>
    <row r="35" spans="1:5" ht="63" customHeight="1" x14ac:dyDescent="0.25">
      <c r="A35" s="76" t="str">
        <f t="shared" si="0"/>
        <v/>
      </c>
      <c r="B35" s="77" t="str">
        <f t="shared" si="1"/>
        <v/>
      </c>
      <c r="C35" s="78" t="str">
        <f t="shared" si="2"/>
        <v/>
      </c>
      <c r="D35" s="692"/>
      <c r="E35" s="693"/>
    </row>
    <row r="36" spans="1:5" ht="63" customHeight="1" x14ac:dyDescent="0.25">
      <c r="A36" s="76" t="str">
        <f t="shared" si="0"/>
        <v/>
      </c>
      <c r="B36" s="77" t="str">
        <f t="shared" si="1"/>
        <v/>
      </c>
      <c r="C36" s="78" t="str">
        <f t="shared" si="2"/>
        <v/>
      </c>
      <c r="D36" s="692"/>
      <c r="E36" s="693"/>
    </row>
    <row r="37" spans="1:5" ht="63" customHeight="1" x14ac:dyDescent="0.25">
      <c r="A37" s="76" t="str">
        <f t="shared" si="0"/>
        <v/>
      </c>
      <c r="B37" s="77" t="str">
        <f t="shared" si="1"/>
        <v/>
      </c>
      <c r="C37" s="78" t="str">
        <f t="shared" si="2"/>
        <v/>
      </c>
      <c r="D37" s="692"/>
      <c r="E37" s="693"/>
    </row>
    <row r="38" spans="1:5" ht="63" customHeight="1" x14ac:dyDescent="0.25">
      <c r="A38" s="76" t="str">
        <f t="shared" si="0"/>
        <v/>
      </c>
      <c r="B38" s="77" t="str">
        <f t="shared" si="1"/>
        <v/>
      </c>
      <c r="C38" s="78" t="str">
        <f t="shared" si="2"/>
        <v/>
      </c>
      <c r="D38" s="692"/>
      <c r="E38" s="693"/>
    </row>
    <row r="39" spans="1:5" ht="63" customHeight="1" x14ac:dyDescent="0.25">
      <c r="A39" s="76" t="str">
        <f t="shared" si="0"/>
        <v/>
      </c>
      <c r="B39" s="77" t="str">
        <f t="shared" si="1"/>
        <v/>
      </c>
      <c r="C39" s="78" t="str">
        <f t="shared" si="2"/>
        <v/>
      </c>
      <c r="D39" s="692"/>
      <c r="E39" s="693"/>
    </row>
    <row r="40" spans="1:5" ht="63" customHeight="1" x14ac:dyDescent="0.25">
      <c r="A40" s="76" t="str">
        <f t="shared" si="0"/>
        <v/>
      </c>
      <c r="B40" s="77" t="str">
        <f t="shared" si="1"/>
        <v/>
      </c>
      <c r="C40" s="78" t="str">
        <f t="shared" si="2"/>
        <v/>
      </c>
      <c r="D40" s="692"/>
      <c r="E40" s="693"/>
    </row>
    <row r="41" spans="1:5" ht="63" customHeight="1" x14ac:dyDescent="0.25">
      <c r="A41" s="76" t="str">
        <f t="shared" si="0"/>
        <v/>
      </c>
      <c r="B41" s="77" t="str">
        <f t="shared" si="1"/>
        <v/>
      </c>
      <c r="C41" s="78" t="str">
        <f t="shared" si="2"/>
        <v/>
      </c>
      <c r="D41" s="692"/>
      <c r="E41" s="693"/>
    </row>
    <row r="42" spans="1:5" ht="63" customHeight="1" x14ac:dyDescent="0.25">
      <c r="A42" s="76" t="str">
        <f t="shared" si="0"/>
        <v/>
      </c>
      <c r="B42" s="77" t="str">
        <f t="shared" si="1"/>
        <v/>
      </c>
      <c r="C42" s="78" t="str">
        <f t="shared" si="2"/>
        <v/>
      </c>
      <c r="D42" s="692"/>
      <c r="E42" s="693"/>
    </row>
    <row r="43" spans="1:5" ht="63" customHeight="1" x14ac:dyDescent="0.25">
      <c r="A43" s="76" t="str">
        <f t="shared" si="0"/>
        <v/>
      </c>
      <c r="B43" s="77" t="str">
        <f t="shared" si="1"/>
        <v/>
      </c>
      <c r="C43" s="78" t="str">
        <f t="shared" si="2"/>
        <v/>
      </c>
      <c r="D43" s="692"/>
      <c r="E43" s="693"/>
    </row>
    <row r="44" spans="1:5" ht="63" customHeight="1" x14ac:dyDescent="0.25">
      <c r="A44" s="76" t="str">
        <f t="shared" si="0"/>
        <v/>
      </c>
      <c r="B44" s="77" t="str">
        <f t="shared" si="1"/>
        <v/>
      </c>
      <c r="C44" s="78" t="str">
        <f t="shared" si="2"/>
        <v/>
      </c>
      <c r="D44" s="692"/>
      <c r="E44" s="693"/>
    </row>
    <row r="45" spans="1:5" ht="63" customHeight="1" x14ac:dyDescent="0.25">
      <c r="A45" s="76" t="str">
        <f t="shared" si="0"/>
        <v/>
      </c>
      <c r="B45" s="77" t="str">
        <f t="shared" si="1"/>
        <v/>
      </c>
      <c r="C45" s="78" t="str">
        <f t="shared" si="2"/>
        <v/>
      </c>
      <c r="D45" s="692"/>
      <c r="E45" s="693"/>
    </row>
    <row r="46" spans="1:5" ht="63" customHeight="1" x14ac:dyDescent="0.25">
      <c r="A46" s="76" t="str">
        <f t="shared" si="0"/>
        <v/>
      </c>
      <c r="B46" s="77" t="str">
        <f t="shared" si="1"/>
        <v/>
      </c>
      <c r="C46" s="78" t="str">
        <f t="shared" si="2"/>
        <v/>
      </c>
      <c r="D46" s="692"/>
      <c r="E46" s="693"/>
    </row>
    <row r="47" spans="1:5" ht="63" customHeight="1" x14ac:dyDescent="0.25">
      <c r="A47" s="76" t="str">
        <f t="shared" si="0"/>
        <v/>
      </c>
      <c r="B47" s="77" t="str">
        <f t="shared" si="1"/>
        <v/>
      </c>
      <c r="C47" s="78" t="str">
        <f t="shared" si="2"/>
        <v/>
      </c>
      <c r="D47" s="692"/>
      <c r="E47" s="693"/>
    </row>
    <row r="48" spans="1:5" ht="63" customHeight="1" x14ac:dyDescent="0.25">
      <c r="A48" s="76" t="str">
        <f t="shared" si="0"/>
        <v/>
      </c>
      <c r="B48" s="77" t="str">
        <f t="shared" si="1"/>
        <v/>
      </c>
      <c r="C48" s="78" t="str">
        <f t="shared" si="2"/>
        <v/>
      </c>
      <c r="D48" s="692"/>
      <c r="E48" s="693"/>
    </row>
    <row r="49" spans="1:5" ht="63" customHeight="1" x14ac:dyDescent="0.25">
      <c r="A49" s="76" t="str">
        <f t="shared" si="0"/>
        <v/>
      </c>
      <c r="B49" s="77" t="str">
        <f t="shared" si="1"/>
        <v/>
      </c>
      <c r="C49" s="78" t="str">
        <f t="shared" si="2"/>
        <v/>
      </c>
      <c r="D49" s="692"/>
      <c r="E49" s="693"/>
    </row>
    <row r="50" spans="1:5" ht="63" customHeight="1" x14ac:dyDescent="0.25">
      <c r="A50" s="76" t="str">
        <f t="shared" si="0"/>
        <v/>
      </c>
      <c r="B50" s="77" t="str">
        <f t="shared" si="1"/>
        <v/>
      </c>
      <c r="C50" s="78" t="str">
        <f t="shared" si="2"/>
        <v/>
      </c>
      <c r="D50" s="692"/>
      <c r="E50" s="693"/>
    </row>
  </sheetData>
  <sheetProtection password="CC74" sheet="1" objects="1" scenarios="1" insertHyperlinks="0"/>
  <mergeCells count="50">
    <mergeCell ref="D48:E48"/>
    <mergeCell ref="D49:E49"/>
    <mergeCell ref="D50:E50"/>
    <mergeCell ref="D42:E42"/>
    <mergeCell ref="D43:E43"/>
    <mergeCell ref="D44:E44"/>
    <mergeCell ref="D45:E45"/>
    <mergeCell ref="D46:E46"/>
    <mergeCell ref="D47:E47"/>
    <mergeCell ref="D41:E41"/>
    <mergeCell ref="D30:E30"/>
    <mergeCell ref="D31:E31"/>
    <mergeCell ref="D32:E32"/>
    <mergeCell ref="D33:E33"/>
    <mergeCell ref="D34:E34"/>
    <mergeCell ref="D35:E35"/>
    <mergeCell ref="D36:E36"/>
    <mergeCell ref="D37:E37"/>
    <mergeCell ref="D38:E38"/>
    <mergeCell ref="D39:E39"/>
    <mergeCell ref="D40:E40"/>
    <mergeCell ref="D29:E29"/>
    <mergeCell ref="D18:E18"/>
    <mergeCell ref="D19:E19"/>
    <mergeCell ref="D20:E20"/>
    <mergeCell ref="D21:E21"/>
    <mergeCell ref="D22:E22"/>
    <mergeCell ref="D23:E23"/>
    <mergeCell ref="D24:E24"/>
    <mergeCell ref="D25:E25"/>
    <mergeCell ref="D26:E26"/>
    <mergeCell ref="D27:E27"/>
    <mergeCell ref="D28:E28"/>
    <mergeCell ref="D17:E17"/>
    <mergeCell ref="D6:E6"/>
    <mergeCell ref="D7:E7"/>
    <mergeCell ref="D8:E8"/>
    <mergeCell ref="D9:E9"/>
    <mergeCell ref="D10:E10"/>
    <mergeCell ref="D11:E11"/>
    <mergeCell ref="D12:E12"/>
    <mergeCell ref="D13:E13"/>
    <mergeCell ref="D14:E14"/>
    <mergeCell ref="D15:E15"/>
    <mergeCell ref="D16:E16"/>
    <mergeCell ref="D1:D3"/>
    <mergeCell ref="E2:E3"/>
    <mergeCell ref="A3:C3"/>
    <mergeCell ref="D4:E4"/>
    <mergeCell ref="D5:E5"/>
  </mergeCells>
  <pageMargins left="0.7" right="0.7" top="0.75" bottom="0.75" header="0.3" footer="0.3"/>
  <pageSetup paperSize="9" orientation="portrait" horizontalDpi="4294967293" verticalDpi="4294967293"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5.85546875" customWidth="1"/>
    <col min="2" max="2" width="8" customWidth="1"/>
    <col min="3" max="3" width="42.5703125" customWidth="1"/>
    <col min="4" max="4" width="24.140625" customWidth="1"/>
    <col min="5" max="5" width="108.140625" customWidth="1"/>
  </cols>
  <sheetData>
    <row r="1" spans="1:5" ht="15.75" customHeight="1" x14ac:dyDescent="0.25">
      <c r="A1" s="102" t="str">
        <f>FisaAutoevaluare!A1</f>
        <v>Universitatea SPIRU HARET - 
Anul universitar 2021-2022</v>
      </c>
      <c r="B1" s="102"/>
      <c r="C1" s="102"/>
      <c r="D1" s="669" t="str">
        <f>HYPERLINK("#FisaAutoevaluare!D255","Inapoi in Fisa D")</f>
        <v>Inapoi in Fisa D</v>
      </c>
      <c r="E1" s="194" t="str">
        <f>FisaAutoevaluare!B254</f>
        <v>Membru structuri de conducere și participare la activitati administrative, la nivel de facultate/ universitate</v>
      </c>
    </row>
    <row r="2" spans="1:5" ht="15.75" customHeight="1" x14ac:dyDescent="0.25">
      <c r="A2" s="102">
        <f>FisaAutoevaluare!D2</f>
        <v>0</v>
      </c>
      <c r="B2" s="102"/>
      <c r="C2" s="102"/>
      <c r="D2" s="670"/>
      <c r="E2" s="688" t="str">
        <f>FisaAutoevaluare!D255</f>
        <v>Membru al consiliului departamentului din facultate.</v>
      </c>
    </row>
    <row r="3" spans="1:5" x14ac:dyDescent="0.25">
      <c r="A3" s="676" t="str">
        <f>IF(FisaAutoevaluare!D3="","?",FisaAutoevaluare!D3)</f>
        <v>?</v>
      </c>
      <c r="B3" s="676"/>
      <c r="C3" s="676"/>
      <c r="D3" s="671"/>
      <c r="E3" s="689"/>
    </row>
    <row r="4" spans="1:5" s="43" customFormat="1" ht="30" x14ac:dyDescent="0.25">
      <c r="A4" s="74" t="s">
        <v>2423</v>
      </c>
      <c r="B4" s="75" t="s">
        <v>1963</v>
      </c>
      <c r="C4" s="75" t="s">
        <v>2277</v>
      </c>
      <c r="D4" s="690" t="s">
        <v>2422</v>
      </c>
      <c r="E4" s="691"/>
    </row>
    <row r="5" spans="1:5" ht="63" customHeight="1" x14ac:dyDescent="0.25">
      <c r="A5" s="76" t="str">
        <f>IF(B5="","",ROW()-4)</f>
        <v/>
      </c>
      <c r="B5" s="77" t="str">
        <f>IF(D5&lt;&gt;"","D2","")</f>
        <v/>
      </c>
      <c r="C5" s="78" t="str">
        <f>IF(D5&lt;&gt;"",PROPER(A$3),"")</f>
        <v/>
      </c>
      <c r="D5" s="692"/>
      <c r="E5" s="693"/>
    </row>
    <row r="6" spans="1:5" ht="63" customHeight="1" x14ac:dyDescent="0.25">
      <c r="A6" s="76" t="str">
        <f t="shared" ref="A6:A50" si="0">IF(B6="","",ROW()-4)</f>
        <v/>
      </c>
      <c r="B6" s="77" t="str">
        <f t="shared" ref="B6:B50" si="1">IF(D6&lt;&gt;"","D2","")</f>
        <v/>
      </c>
      <c r="C6" s="78" t="str">
        <f t="shared" ref="C6:C50" si="2">IF(D6&lt;&gt;"",PROPER(A$3),"")</f>
        <v/>
      </c>
      <c r="D6" s="692"/>
      <c r="E6" s="693"/>
    </row>
    <row r="7" spans="1:5" ht="63" customHeight="1" x14ac:dyDescent="0.25">
      <c r="A7" s="76" t="str">
        <f t="shared" si="0"/>
        <v/>
      </c>
      <c r="B7" s="77" t="str">
        <f t="shared" si="1"/>
        <v/>
      </c>
      <c r="C7" s="78" t="str">
        <f t="shared" si="2"/>
        <v/>
      </c>
      <c r="D7" s="692"/>
      <c r="E7" s="693"/>
    </row>
    <row r="8" spans="1:5" ht="63" customHeight="1" x14ac:dyDescent="0.25">
      <c r="A8" s="76" t="str">
        <f t="shared" si="0"/>
        <v/>
      </c>
      <c r="B8" s="77" t="str">
        <f t="shared" si="1"/>
        <v/>
      </c>
      <c r="C8" s="78" t="str">
        <f t="shared" si="2"/>
        <v/>
      </c>
      <c r="D8" s="692"/>
      <c r="E8" s="693"/>
    </row>
    <row r="9" spans="1:5" ht="63" customHeight="1" x14ac:dyDescent="0.25">
      <c r="A9" s="76" t="str">
        <f t="shared" si="0"/>
        <v/>
      </c>
      <c r="B9" s="77" t="str">
        <f t="shared" si="1"/>
        <v/>
      </c>
      <c r="C9" s="78" t="str">
        <f t="shared" si="2"/>
        <v/>
      </c>
      <c r="D9" s="692"/>
      <c r="E9" s="693"/>
    </row>
    <row r="10" spans="1:5" ht="63" customHeight="1" x14ac:dyDescent="0.25">
      <c r="A10" s="76" t="str">
        <f t="shared" si="0"/>
        <v/>
      </c>
      <c r="B10" s="77" t="str">
        <f t="shared" si="1"/>
        <v/>
      </c>
      <c r="C10" s="78" t="str">
        <f t="shared" si="2"/>
        <v/>
      </c>
      <c r="D10" s="692"/>
      <c r="E10" s="693"/>
    </row>
    <row r="11" spans="1:5" ht="63" customHeight="1" x14ac:dyDescent="0.25">
      <c r="A11" s="76" t="str">
        <f t="shared" si="0"/>
        <v/>
      </c>
      <c r="B11" s="77" t="str">
        <f t="shared" si="1"/>
        <v/>
      </c>
      <c r="C11" s="78" t="str">
        <f t="shared" si="2"/>
        <v/>
      </c>
      <c r="D11" s="692"/>
      <c r="E11" s="693"/>
    </row>
    <row r="12" spans="1:5" ht="63" customHeight="1" x14ac:dyDescent="0.25">
      <c r="A12" s="76" t="str">
        <f t="shared" si="0"/>
        <v/>
      </c>
      <c r="B12" s="77" t="str">
        <f t="shared" si="1"/>
        <v/>
      </c>
      <c r="C12" s="78" t="str">
        <f t="shared" si="2"/>
        <v/>
      </c>
      <c r="D12" s="692"/>
      <c r="E12" s="693"/>
    </row>
    <row r="13" spans="1:5" ht="63" customHeight="1" x14ac:dyDescent="0.25">
      <c r="A13" s="76" t="str">
        <f t="shared" si="0"/>
        <v/>
      </c>
      <c r="B13" s="77" t="str">
        <f t="shared" si="1"/>
        <v/>
      </c>
      <c r="C13" s="78" t="str">
        <f t="shared" si="2"/>
        <v/>
      </c>
      <c r="D13" s="692"/>
      <c r="E13" s="693"/>
    </row>
    <row r="14" spans="1:5" ht="63" customHeight="1" x14ac:dyDescent="0.25">
      <c r="A14" s="76" t="str">
        <f t="shared" si="0"/>
        <v/>
      </c>
      <c r="B14" s="77" t="str">
        <f t="shared" si="1"/>
        <v/>
      </c>
      <c r="C14" s="78" t="str">
        <f t="shared" si="2"/>
        <v/>
      </c>
      <c r="D14" s="692"/>
      <c r="E14" s="693"/>
    </row>
    <row r="15" spans="1:5" ht="63" customHeight="1" x14ac:dyDescent="0.25">
      <c r="A15" s="76" t="str">
        <f t="shared" si="0"/>
        <v/>
      </c>
      <c r="B15" s="77" t="str">
        <f t="shared" si="1"/>
        <v/>
      </c>
      <c r="C15" s="78" t="str">
        <f t="shared" si="2"/>
        <v/>
      </c>
      <c r="D15" s="692"/>
      <c r="E15" s="693"/>
    </row>
    <row r="16" spans="1:5" ht="63" customHeight="1" x14ac:dyDescent="0.25">
      <c r="A16" s="76" t="str">
        <f t="shared" si="0"/>
        <v/>
      </c>
      <c r="B16" s="77" t="str">
        <f t="shared" si="1"/>
        <v/>
      </c>
      <c r="C16" s="78" t="str">
        <f t="shared" si="2"/>
        <v/>
      </c>
      <c r="D16" s="692"/>
      <c r="E16" s="693"/>
    </row>
    <row r="17" spans="1:5" ht="63" customHeight="1" x14ac:dyDescent="0.25">
      <c r="A17" s="76" t="str">
        <f t="shared" si="0"/>
        <v/>
      </c>
      <c r="B17" s="77" t="str">
        <f t="shared" si="1"/>
        <v/>
      </c>
      <c r="C17" s="78" t="str">
        <f t="shared" si="2"/>
        <v/>
      </c>
      <c r="D17" s="692"/>
      <c r="E17" s="693"/>
    </row>
    <row r="18" spans="1:5" ht="63" customHeight="1" x14ac:dyDescent="0.25">
      <c r="A18" s="76" t="str">
        <f t="shared" si="0"/>
        <v/>
      </c>
      <c r="B18" s="77" t="str">
        <f t="shared" si="1"/>
        <v/>
      </c>
      <c r="C18" s="78" t="str">
        <f t="shared" si="2"/>
        <v/>
      </c>
      <c r="D18" s="692"/>
      <c r="E18" s="693"/>
    </row>
    <row r="19" spans="1:5" ht="63" customHeight="1" x14ac:dyDescent="0.25">
      <c r="A19" s="76" t="str">
        <f t="shared" si="0"/>
        <v/>
      </c>
      <c r="B19" s="77" t="str">
        <f t="shared" si="1"/>
        <v/>
      </c>
      <c r="C19" s="78" t="str">
        <f t="shared" si="2"/>
        <v/>
      </c>
      <c r="D19" s="692"/>
      <c r="E19" s="693"/>
    </row>
    <row r="20" spans="1:5" ht="63" customHeight="1" x14ac:dyDescent="0.25">
      <c r="A20" s="76" t="str">
        <f t="shared" si="0"/>
        <v/>
      </c>
      <c r="B20" s="77" t="str">
        <f t="shared" si="1"/>
        <v/>
      </c>
      <c r="C20" s="78" t="str">
        <f t="shared" si="2"/>
        <v/>
      </c>
      <c r="D20" s="692"/>
      <c r="E20" s="693"/>
    </row>
    <row r="21" spans="1:5" ht="63" customHeight="1" x14ac:dyDescent="0.25">
      <c r="A21" s="76" t="str">
        <f t="shared" si="0"/>
        <v/>
      </c>
      <c r="B21" s="77" t="str">
        <f t="shared" si="1"/>
        <v/>
      </c>
      <c r="C21" s="78" t="str">
        <f t="shared" si="2"/>
        <v/>
      </c>
      <c r="D21" s="692"/>
      <c r="E21" s="693"/>
    </row>
    <row r="22" spans="1:5" ht="63" customHeight="1" x14ac:dyDescent="0.25">
      <c r="A22" s="76" t="str">
        <f t="shared" si="0"/>
        <v/>
      </c>
      <c r="B22" s="77" t="str">
        <f t="shared" si="1"/>
        <v/>
      </c>
      <c r="C22" s="78" t="str">
        <f t="shared" si="2"/>
        <v/>
      </c>
      <c r="D22" s="692"/>
      <c r="E22" s="693"/>
    </row>
    <row r="23" spans="1:5" ht="63" customHeight="1" x14ac:dyDescent="0.25">
      <c r="A23" s="76" t="str">
        <f t="shared" si="0"/>
        <v/>
      </c>
      <c r="B23" s="77" t="str">
        <f t="shared" si="1"/>
        <v/>
      </c>
      <c r="C23" s="78" t="str">
        <f t="shared" si="2"/>
        <v/>
      </c>
      <c r="D23" s="692"/>
      <c r="E23" s="693"/>
    </row>
    <row r="24" spans="1:5" ht="63" customHeight="1" x14ac:dyDescent="0.25">
      <c r="A24" s="76" t="str">
        <f t="shared" si="0"/>
        <v/>
      </c>
      <c r="B24" s="77" t="str">
        <f t="shared" si="1"/>
        <v/>
      </c>
      <c r="C24" s="78" t="str">
        <f t="shared" si="2"/>
        <v/>
      </c>
      <c r="D24" s="692"/>
      <c r="E24" s="693"/>
    </row>
    <row r="25" spans="1:5" ht="63" customHeight="1" x14ac:dyDescent="0.25">
      <c r="A25" s="76" t="str">
        <f t="shared" si="0"/>
        <v/>
      </c>
      <c r="B25" s="77" t="str">
        <f t="shared" si="1"/>
        <v/>
      </c>
      <c r="C25" s="78" t="str">
        <f t="shared" si="2"/>
        <v/>
      </c>
      <c r="D25" s="692"/>
      <c r="E25" s="693"/>
    </row>
    <row r="26" spans="1:5" ht="63" customHeight="1" x14ac:dyDescent="0.25">
      <c r="A26" s="76" t="str">
        <f t="shared" si="0"/>
        <v/>
      </c>
      <c r="B26" s="77" t="str">
        <f t="shared" si="1"/>
        <v/>
      </c>
      <c r="C26" s="78" t="str">
        <f t="shared" si="2"/>
        <v/>
      </c>
      <c r="D26" s="692"/>
      <c r="E26" s="693"/>
    </row>
    <row r="27" spans="1:5" ht="63" customHeight="1" x14ac:dyDescent="0.25">
      <c r="A27" s="76" t="str">
        <f t="shared" si="0"/>
        <v/>
      </c>
      <c r="B27" s="77" t="str">
        <f t="shared" si="1"/>
        <v/>
      </c>
      <c r="C27" s="78" t="str">
        <f t="shared" si="2"/>
        <v/>
      </c>
      <c r="D27" s="692"/>
      <c r="E27" s="693"/>
    </row>
    <row r="28" spans="1:5" ht="63" customHeight="1" x14ac:dyDescent="0.25">
      <c r="A28" s="76" t="str">
        <f t="shared" si="0"/>
        <v/>
      </c>
      <c r="B28" s="77" t="str">
        <f t="shared" si="1"/>
        <v/>
      </c>
      <c r="C28" s="78" t="str">
        <f t="shared" si="2"/>
        <v/>
      </c>
      <c r="D28" s="692"/>
      <c r="E28" s="693"/>
    </row>
    <row r="29" spans="1:5" ht="63" customHeight="1" x14ac:dyDescent="0.25">
      <c r="A29" s="76" t="str">
        <f t="shared" si="0"/>
        <v/>
      </c>
      <c r="B29" s="77" t="str">
        <f t="shared" si="1"/>
        <v/>
      </c>
      <c r="C29" s="78" t="str">
        <f t="shared" si="2"/>
        <v/>
      </c>
      <c r="D29" s="692"/>
      <c r="E29" s="693"/>
    </row>
    <row r="30" spans="1:5" ht="63" customHeight="1" x14ac:dyDescent="0.25">
      <c r="A30" s="76" t="str">
        <f t="shared" si="0"/>
        <v/>
      </c>
      <c r="B30" s="77" t="str">
        <f t="shared" si="1"/>
        <v/>
      </c>
      <c r="C30" s="78" t="str">
        <f t="shared" si="2"/>
        <v/>
      </c>
      <c r="D30" s="692"/>
      <c r="E30" s="693"/>
    </row>
    <row r="31" spans="1:5" ht="63" customHeight="1" x14ac:dyDescent="0.25">
      <c r="A31" s="76" t="str">
        <f t="shared" si="0"/>
        <v/>
      </c>
      <c r="B31" s="77" t="str">
        <f t="shared" si="1"/>
        <v/>
      </c>
      <c r="C31" s="78" t="str">
        <f t="shared" si="2"/>
        <v/>
      </c>
      <c r="D31" s="692"/>
      <c r="E31" s="693"/>
    </row>
    <row r="32" spans="1:5" ht="63" customHeight="1" x14ac:dyDescent="0.25">
      <c r="A32" s="76" t="str">
        <f t="shared" si="0"/>
        <v/>
      </c>
      <c r="B32" s="77" t="str">
        <f t="shared" si="1"/>
        <v/>
      </c>
      <c r="C32" s="78" t="str">
        <f t="shared" si="2"/>
        <v/>
      </c>
      <c r="D32" s="692"/>
      <c r="E32" s="693"/>
    </row>
    <row r="33" spans="1:5" ht="63" customHeight="1" x14ac:dyDescent="0.25">
      <c r="A33" s="76" t="str">
        <f t="shared" si="0"/>
        <v/>
      </c>
      <c r="B33" s="77" t="str">
        <f t="shared" si="1"/>
        <v/>
      </c>
      <c r="C33" s="78" t="str">
        <f t="shared" si="2"/>
        <v/>
      </c>
      <c r="D33" s="692"/>
      <c r="E33" s="693"/>
    </row>
    <row r="34" spans="1:5" ht="63" customHeight="1" x14ac:dyDescent="0.25">
      <c r="A34" s="76" t="str">
        <f t="shared" si="0"/>
        <v/>
      </c>
      <c r="B34" s="77" t="str">
        <f t="shared" si="1"/>
        <v/>
      </c>
      <c r="C34" s="78" t="str">
        <f t="shared" si="2"/>
        <v/>
      </c>
      <c r="D34" s="692"/>
      <c r="E34" s="693"/>
    </row>
    <row r="35" spans="1:5" ht="63" customHeight="1" x14ac:dyDescent="0.25">
      <c r="A35" s="76" t="str">
        <f t="shared" si="0"/>
        <v/>
      </c>
      <c r="B35" s="77" t="str">
        <f t="shared" si="1"/>
        <v/>
      </c>
      <c r="C35" s="78" t="str">
        <f t="shared" si="2"/>
        <v/>
      </c>
      <c r="D35" s="692"/>
      <c r="E35" s="693"/>
    </row>
    <row r="36" spans="1:5" ht="63" customHeight="1" x14ac:dyDescent="0.25">
      <c r="A36" s="76" t="str">
        <f t="shared" si="0"/>
        <v/>
      </c>
      <c r="B36" s="77" t="str">
        <f t="shared" si="1"/>
        <v/>
      </c>
      <c r="C36" s="78" t="str">
        <f t="shared" si="2"/>
        <v/>
      </c>
      <c r="D36" s="692"/>
      <c r="E36" s="693"/>
    </row>
    <row r="37" spans="1:5" ht="63" customHeight="1" x14ac:dyDescent="0.25">
      <c r="A37" s="76" t="str">
        <f t="shared" si="0"/>
        <v/>
      </c>
      <c r="B37" s="77" t="str">
        <f t="shared" si="1"/>
        <v/>
      </c>
      <c r="C37" s="78" t="str">
        <f t="shared" si="2"/>
        <v/>
      </c>
      <c r="D37" s="692"/>
      <c r="E37" s="693"/>
    </row>
    <row r="38" spans="1:5" ht="63" customHeight="1" x14ac:dyDescent="0.25">
      <c r="A38" s="76" t="str">
        <f t="shared" si="0"/>
        <v/>
      </c>
      <c r="B38" s="77" t="str">
        <f t="shared" si="1"/>
        <v/>
      </c>
      <c r="C38" s="78" t="str">
        <f t="shared" si="2"/>
        <v/>
      </c>
      <c r="D38" s="692"/>
      <c r="E38" s="693"/>
    </row>
    <row r="39" spans="1:5" ht="63" customHeight="1" x14ac:dyDescent="0.25">
      <c r="A39" s="76" t="str">
        <f t="shared" si="0"/>
        <v/>
      </c>
      <c r="B39" s="77" t="str">
        <f t="shared" si="1"/>
        <v/>
      </c>
      <c r="C39" s="78" t="str">
        <f t="shared" si="2"/>
        <v/>
      </c>
      <c r="D39" s="692"/>
      <c r="E39" s="693"/>
    </row>
    <row r="40" spans="1:5" ht="63" customHeight="1" x14ac:dyDescent="0.25">
      <c r="A40" s="76" t="str">
        <f t="shared" si="0"/>
        <v/>
      </c>
      <c r="B40" s="77" t="str">
        <f t="shared" si="1"/>
        <v/>
      </c>
      <c r="C40" s="78" t="str">
        <f t="shared" si="2"/>
        <v/>
      </c>
      <c r="D40" s="692"/>
      <c r="E40" s="693"/>
    </row>
    <row r="41" spans="1:5" ht="63" customHeight="1" x14ac:dyDescent="0.25">
      <c r="A41" s="76" t="str">
        <f t="shared" si="0"/>
        <v/>
      </c>
      <c r="B41" s="77" t="str">
        <f t="shared" si="1"/>
        <v/>
      </c>
      <c r="C41" s="78" t="str">
        <f t="shared" si="2"/>
        <v/>
      </c>
      <c r="D41" s="692"/>
      <c r="E41" s="693"/>
    </row>
    <row r="42" spans="1:5" ht="63" customHeight="1" x14ac:dyDescent="0.25">
      <c r="A42" s="76" t="str">
        <f t="shared" si="0"/>
        <v/>
      </c>
      <c r="B42" s="77" t="str">
        <f t="shared" si="1"/>
        <v/>
      </c>
      <c r="C42" s="78" t="str">
        <f t="shared" si="2"/>
        <v/>
      </c>
      <c r="D42" s="692"/>
      <c r="E42" s="693"/>
    </row>
    <row r="43" spans="1:5" ht="63" customHeight="1" x14ac:dyDescent="0.25">
      <c r="A43" s="76" t="str">
        <f t="shared" si="0"/>
        <v/>
      </c>
      <c r="B43" s="77" t="str">
        <f t="shared" si="1"/>
        <v/>
      </c>
      <c r="C43" s="78" t="str">
        <f t="shared" si="2"/>
        <v/>
      </c>
      <c r="D43" s="692"/>
      <c r="E43" s="693"/>
    </row>
    <row r="44" spans="1:5" ht="63" customHeight="1" x14ac:dyDescent="0.25">
      <c r="A44" s="76" t="str">
        <f t="shared" si="0"/>
        <v/>
      </c>
      <c r="B44" s="77" t="str">
        <f t="shared" si="1"/>
        <v/>
      </c>
      <c r="C44" s="78" t="str">
        <f t="shared" si="2"/>
        <v/>
      </c>
      <c r="D44" s="692"/>
      <c r="E44" s="693"/>
    </row>
    <row r="45" spans="1:5" ht="63" customHeight="1" x14ac:dyDescent="0.25">
      <c r="A45" s="76" t="str">
        <f t="shared" si="0"/>
        <v/>
      </c>
      <c r="B45" s="77" t="str">
        <f t="shared" si="1"/>
        <v/>
      </c>
      <c r="C45" s="78" t="str">
        <f t="shared" si="2"/>
        <v/>
      </c>
      <c r="D45" s="692"/>
      <c r="E45" s="693"/>
    </row>
    <row r="46" spans="1:5" ht="63" customHeight="1" x14ac:dyDescent="0.25">
      <c r="A46" s="76" t="str">
        <f t="shared" si="0"/>
        <v/>
      </c>
      <c r="B46" s="77" t="str">
        <f t="shared" si="1"/>
        <v/>
      </c>
      <c r="C46" s="78" t="str">
        <f t="shared" si="2"/>
        <v/>
      </c>
      <c r="D46" s="692"/>
      <c r="E46" s="693"/>
    </row>
    <row r="47" spans="1:5" ht="63" customHeight="1" x14ac:dyDescent="0.25">
      <c r="A47" s="76" t="str">
        <f t="shared" si="0"/>
        <v/>
      </c>
      <c r="B47" s="77" t="str">
        <f t="shared" si="1"/>
        <v/>
      </c>
      <c r="C47" s="78" t="str">
        <f t="shared" si="2"/>
        <v/>
      </c>
      <c r="D47" s="692"/>
      <c r="E47" s="693"/>
    </row>
    <row r="48" spans="1:5" ht="63" customHeight="1" x14ac:dyDescent="0.25">
      <c r="A48" s="76" t="str">
        <f t="shared" si="0"/>
        <v/>
      </c>
      <c r="B48" s="77" t="str">
        <f t="shared" si="1"/>
        <v/>
      </c>
      <c r="C48" s="78" t="str">
        <f t="shared" si="2"/>
        <v/>
      </c>
      <c r="D48" s="692"/>
      <c r="E48" s="693"/>
    </row>
    <row r="49" spans="1:5" ht="63" customHeight="1" x14ac:dyDescent="0.25">
      <c r="A49" s="76" t="str">
        <f t="shared" si="0"/>
        <v/>
      </c>
      <c r="B49" s="77" t="str">
        <f t="shared" si="1"/>
        <v/>
      </c>
      <c r="C49" s="78" t="str">
        <f t="shared" si="2"/>
        <v/>
      </c>
      <c r="D49" s="692"/>
      <c r="E49" s="693"/>
    </row>
    <row r="50" spans="1:5" ht="63" customHeight="1" x14ac:dyDescent="0.25">
      <c r="A50" s="76" t="str">
        <f t="shared" si="0"/>
        <v/>
      </c>
      <c r="B50" s="77" t="str">
        <f t="shared" si="1"/>
        <v/>
      </c>
      <c r="C50" s="78" t="str">
        <f t="shared" si="2"/>
        <v/>
      </c>
      <c r="D50" s="692"/>
      <c r="E50" s="693"/>
    </row>
  </sheetData>
  <sheetProtection password="CC74" sheet="1" objects="1" scenarios="1" insertHyperlinks="0"/>
  <mergeCells count="50">
    <mergeCell ref="D49:E49"/>
    <mergeCell ref="D50:E50"/>
    <mergeCell ref="D43:E43"/>
    <mergeCell ref="D44:E44"/>
    <mergeCell ref="D45:E45"/>
    <mergeCell ref="D46:E46"/>
    <mergeCell ref="D47:E47"/>
    <mergeCell ref="D48:E48"/>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D7:E7"/>
    <mergeCell ref="D8:E8"/>
    <mergeCell ref="D9:E9"/>
    <mergeCell ref="D10:E10"/>
    <mergeCell ref="D11:E11"/>
    <mergeCell ref="D12:E12"/>
    <mergeCell ref="D13:E13"/>
    <mergeCell ref="D14:E14"/>
    <mergeCell ref="D15:E15"/>
    <mergeCell ref="D16:E16"/>
    <mergeCell ref="D17:E17"/>
    <mergeCell ref="D6:E6"/>
    <mergeCell ref="D1:D3"/>
    <mergeCell ref="E2:E3"/>
    <mergeCell ref="A3:C3"/>
    <mergeCell ref="D4:E4"/>
    <mergeCell ref="D5:E5"/>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J50"/>
  <sheetViews>
    <sheetView zoomScale="80" zoomScaleNormal="80" workbookViewId="0">
      <pane ySplit="4" topLeftCell="A5" activePane="bottomLeft" state="frozen"/>
      <selection activeCell="G1" sqref="G1:G3"/>
      <selection pane="bottomLeft" activeCell="H5" sqref="H5"/>
    </sheetView>
  </sheetViews>
  <sheetFormatPr defaultRowHeight="15" x14ac:dyDescent="0.25"/>
  <cols>
    <col min="1" max="1" width="4" customWidth="1"/>
    <col min="2" max="2" width="6.85546875" customWidth="1"/>
    <col min="3" max="3" width="18.85546875" customWidth="1"/>
    <col min="4" max="4" width="10.28515625" customWidth="1"/>
    <col min="5" max="5" width="14.7109375" customWidth="1"/>
    <col min="6" max="6" width="19.42578125" customWidth="1"/>
    <col min="7" max="7" width="22.140625" customWidth="1"/>
    <col min="8" max="8" width="52.7109375" customWidth="1"/>
    <col min="9" max="9" width="57.7109375" customWidth="1"/>
    <col min="10" max="10" width="84.140625" customWidth="1"/>
  </cols>
  <sheetData>
    <row r="1" spans="1:10" ht="15.75" customHeight="1" x14ac:dyDescent="0.25">
      <c r="A1" s="102" t="str">
        <f>FisaAutoevaluare!A1</f>
        <v>Universitatea SPIRU HARET - 
Anul universitar 2021-2022</v>
      </c>
      <c r="B1" s="102"/>
      <c r="C1" s="102"/>
      <c r="D1" s="102"/>
      <c r="E1" s="102"/>
      <c r="F1" s="102"/>
      <c r="G1" s="669" t="str">
        <f>HYPERLINK("#FisaAutoevaluare!D34","Inapoi in Fisa B")</f>
        <v>Inapoi in Fisa B</v>
      </c>
      <c r="H1" s="675" t="str">
        <f>FisaAutoevaluare!B26</f>
        <v>Elaborare/ actualizare materiale didactice în ultimele două semestre universitare încheiate</v>
      </c>
      <c r="I1" s="675"/>
      <c r="J1" s="41"/>
    </row>
    <row r="2" spans="1:10" ht="15.75" customHeight="1" x14ac:dyDescent="0.25">
      <c r="A2" s="102">
        <f>FisaAutoevaluare!D2</f>
        <v>0</v>
      </c>
      <c r="B2" s="102"/>
      <c r="C2" s="102"/>
      <c r="D2" s="102"/>
      <c r="E2" s="102"/>
      <c r="F2" s="102"/>
      <c r="G2" s="670"/>
      <c r="H2" s="672" t="str">
        <f>FisaAutoevaluare!D34</f>
        <v>Elaborare/ actualizare rezumat/ sinteză suport de curs/ modele de proiecte/ studii de caz/ spețe/ cursuri practice individuale/ partituri/ solfegii/ aplicații/ lucrări practice în specialitatea postului didactic ocupat publicate în format electronic pentru a fi încărcate pe platforma Blackboard/ website/ biblioteca virtuală (10 pct/ disciplină nouă; 5 pct/ actualizare peste 50% pt disciplină existentă) - obligatoriu (conform stat de funcții) = minimum 5 puncte</v>
      </c>
      <c r="I2" s="672"/>
      <c r="J2" s="672"/>
    </row>
    <row r="3" spans="1:10" ht="33" customHeight="1" x14ac:dyDescent="0.25">
      <c r="A3" s="676" t="str">
        <f>IF(FisaAutoevaluare!D3="","?",FisaAutoevaluare!D3)</f>
        <v>?</v>
      </c>
      <c r="B3" s="676"/>
      <c r="C3" s="676"/>
      <c r="D3" s="676"/>
      <c r="E3" s="676"/>
      <c r="F3" s="103"/>
      <c r="G3" s="671"/>
      <c r="H3" s="673"/>
      <c r="I3" s="673"/>
      <c r="J3" s="673"/>
    </row>
    <row r="4" spans="1:10" s="43" customFormat="1" ht="30" x14ac:dyDescent="0.25">
      <c r="A4" s="74" t="s">
        <v>1962</v>
      </c>
      <c r="B4" s="75" t="s">
        <v>1963</v>
      </c>
      <c r="C4" s="75" t="s">
        <v>2277</v>
      </c>
      <c r="D4" s="211" t="s">
        <v>2391</v>
      </c>
      <c r="E4" s="211" t="s">
        <v>2205</v>
      </c>
      <c r="F4" s="214" t="s">
        <v>2580</v>
      </c>
      <c r="G4" s="212" t="s">
        <v>2310</v>
      </c>
      <c r="H4" s="212" t="s">
        <v>2390</v>
      </c>
      <c r="I4" s="212" t="s">
        <v>2581</v>
      </c>
      <c r="J4" s="212" t="s">
        <v>2397</v>
      </c>
    </row>
    <row r="5" spans="1:10" ht="63" customHeight="1" x14ac:dyDescent="0.25">
      <c r="A5" s="76" t="str">
        <f>IF(B5="","",ROW()-4)</f>
        <v/>
      </c>
      <c r="B5" s="77" t="str">
        <f>IF(AND(C5&lt;&gt;"",D5&lt;&gt;"",E5&lt;&gt;"",F5&lt;&gt;"",G5&lt;&gt;""),"B3","")</f>
        <v/>
      </c>
      <c r="C5" s="78" t="str">
        <f>IF(OR(H5&lt;&gt;"",I5&lt;&gt;"",J5&lt;&gt;""),PROPER(A$3),"")</f>
        <v/>
      </c>
      <c r="D5" s="176"/>
      <c r="E5" s="176"/>
      <c r="F5" s="177"/>
      <c r="G5" s="177"/>
      <c r="H5" s="178"/>
      <c r="I5" s="178"/>
      <c r="J5" s="179"/>
    </row>
    <row r="6" spans="1:10" ht="63" customHeight="1" x14ac:dyDescent="0.25">
      <c r="A6" s="76" t="str">
        <f t="shared" ref="A6:A50" si="0">IF(B6="","",ROW()-4)</f>
        <v/>
      </c>
      <c r="B6" s="77" t="str">
        <f t="shared" ref="B6:B50" si="1">IF(AND(C6&lt;&gt;"",D6&lt;&gt;"",E6&lt;&gt;"",F6&lt;&gt;"",G6&lt;&gt;""),"B3","")</f>
        <v/>
      </c>
      <c r="C6" s="78" t="str">
        <f t="shared" ref="C6:C50" si="2">IF(OR(H6&lt;&gt;"",I6&lt;&gt;"",J6&lt;&gt;""),PROPER(A$3),"")</f>
        <v/>
      </c>
      <c r="D6" s="176"/>
      <c r="E6" s="176"/>
      <c r="F6" s="177"/>
      <c r="G6" s="177"/>
      <c r="H6" s="178"/>
      <c r="I6" s="178"/>
      <c r="J6" s="178"/>
    </row>
    <row r="7" spans="1:10" ht="63" customHeight="1" x14ac:dyDescent="0.25">
      <c r="A7" s="76" t="str">
        <f t="shared" si="0"/>
        <v/>
      </c>
      <c r="B7" s="77" t="str">
        <f t="shared" si="1"/>
        <v/>
      </c>
      <c r="C7" s="78" t="str">
        <f t="shared" si="2"/>
        <v/>
      </c>
      <c r="D7" s="176"/>
      <c r="E7" s="176"/>
      <c r="F7" s="177"/>
      <c r="G7" s="177"/>
      <c r="H7" s="178"/>
      <c r="I7" s="178"/>
      <c r="J7" s="178"/>
    </row>
    <row r="8" spans="1:10" ht="63" customHeight="1" x14ac:dyDescent="0.25">
      <c r="A8" s="76" t="str">
        <f t="shared" si="0"/>
        <v/>
      </c>
      <c r="B8" s="77" t="str">
        <f t="shared" si="1"/>
        <v/>
      </c>
      <c r="C8" s="78" t="str">
        <f t="shared" si="2"/>
        <v/>
      </c>
      <c r="D8" s="176"/>
      <c r="E8" s="176"/>
      <c r="F8" s="177"/>
      <c r="G8" s="177"/>
      <c r="H8" s="178"/>
      <c r="I8" s="178"/>
      <c r="J8" s="178"/>
    </row>
    <row r="9" spans="1:10" ht="63" customHeight="1" x14ac:dyDescent="0.25">
      <c r="A9" s="76" t="str">
        <f t="shared" si="0"/>
        <v/>
      </c>
      <c r="B9" s="77" t="str">
        <f t="shared" si="1"/>
        <v/>
      </c>
      <c r="C9" s="78" t="str">
        <f t="shared" si="2"/>
        <v/>
      </c>
      <c r="D9" s="176"/>
      <c r="E9" s="176"/>
      <c r="F9" s="177"/>
      <c r="G9" s="177"/>
      <c r="H9" s="180"/>
      <c r="I9" s="180"/>
      <c r="J9" s="178"/>
    </row>
    <row r="10" spans="1:10" ht="63" customHeight="1" x14ac:dyDescent="0.25">
      <c r="A10" s="76" t="str">
        <f t="shared" si="0"/>
        <v/>
      </c>
      <c r="B10" s="77" t="str">
        <f t="shared" si="1"/>
        <v/>
      </c>
      <c r="C10" s="78" t="str">
        <f t="shared" si="2"/>
        <v/>
      </c>
      <c r="D10" s="176"/>
      <c r="E10" s="176"/>
      <c r="F10" s="177"/>
      <c r="G10" s="177"/>
      <c r="H10" s="180"/>
      <c r="I10" s="180"/>
      <c r="J10" s="178"/>
    </row>
    <row r="11" spans="1:10" ht="63" customHeight="1" x14ac:dyDescent="0.25">
      <c r="A11" s="76" t="str">
        <f t="shared" si="0"/>
        <v/>
      </c>
      <c r="B11" s="77" t="str">
        <f t="shared" si="1"/>
        <v/>
      </c>
      <c r="C11" s="78" t="str">
        <f t="shared" si="2"/>
        <v/>
      </c>
      <c r="D11" s="176"/>
      <c r="E11" s="176"/>
      <c r="F11" s="177"/>
      <c r="G11" s="177"/>
      <c r="H11" s="179"/>
      <c r="I11" s="179"/>
      <c r="J11" s="178"/>
    </row>
    <row r="12" spans="1:10" ht="63" customHeight="1" x14ac:dyDescent="0.25">
      <c r="A12" s="76" t="str">
        <f t="shared" si="0"/>
        <v/>
      </c>
      <c r="B12" s="77" t="str">
        <f t="shared" si="1"/>
        <v/>
      </c>
      <c r="C12" s="78" t="str">
        <f t="shared" si="2"/>
        <v/>
      </c>
      <c r="D12" s="176"/>
      <c r="E12" s="176"/>
      <c r="F12" s="177"/>
      <c r="G12" s="177"/>
      <c r="H12" s="180"/>
      <c r="I12" s="180"/>
      <c r="J12" s="178"/>
    </row>
    <row r="13" spans="1:10" ht="63" customHeight="1" x14ac:dyDescent="0.25">
      <c r="A13" s="76" t="str">
        <f t="shared" si="0"/>
        <v/>
      </c>
      <c r="B13" s="77" t="str">
        <f t="shared" si="1"/>
        <v/>
      </c>
      <c r="C13" s="78" t="str">
        <f t="shared" si="2"/>
        <v/>
      </c>
      <c r="D13" s="176"/>
      <c r="E13" s="176"/>
      <c r="F13" s="177"/>
      <c r="G13" s="177"/>
      <c r="H13" s="180"/>
      <c r="I13" s="180"/>
      <c r="J13" s="178"/>
    </row>
    <row r="14" spans="1:10" ht="63" customHeight="1" x14ac:dyDescent="0.25">
      <c r="A14" s="76" t="str">
        <f t="shared" si="0"/>
        <v/>
      </c>
      <c r="B14" s="77" t="str">
        <f t="shared" si="1"/>
        <v/>
      </c>
      <c r="C14" s="78" t="str">
        <f t="shared" si="2"/>
        <v/>
      </c>
      <c r="D14" s="176"/>
      <c r="E14" s="176"/>
      <c r="F14" s="177"/>
      <c r="G14" s="177"/>
      <c r="H14" s="180"/>
      <c r="I14" s="180"/>
      <c r="J14" s="178"/>
    </row>
    <row r="15" spans="1:10" ht="63" customHeight="1" x14ac:dyDescent="0.25">
      <c r="A15" s="76" t="str">
        <f t="shared" si="0"/>
        <v/>
      </c>
      <c r="B15" s="77" t="str">
        <f t="shared" si="1"/>
        <v/>
      </c>
      <c r="C15" s="78" t="str">
        <f t="shared" si="2"/>
        <v/>
      </c>
      <c r="D15" s="176"/>
      <c r="E15" s="176"/>
      <c r="F15" s="177"/>
      <c r="G15" s="177"/>
      <c r="H15" s="180"/>
      <c r="I15" s="180"/>
      <c r="J15" s="178"/>
    </row>
    <row r="16" spans="1:10" ht="63" customHeight="1" x14ac:dyDescent="0.25">
      <c r="A16" s="76" t="str">
        <f t="shared" si="0"/>
        <v/>
      </c>
      <c r="B16" s="77" t="str">
        <f t="shared" si="1"/>
        <v/>
      </c>
      <c r="C16" s="78" t="str">
        <f t="shared" si="2"/>
        <v/>
      </c>
      <c r="D16" s="176"/>
      <c r="E16" s="176"/>
      <c r="F16" s="177"/>
      <c r="G16" s="177"/>
      <c r="H16" s="180"/>
      <c r="I16" s="180"/>
      <c r="J16" s="178"/>
    </row>
    <row r="17" spans="1:10" ht="63" customHeight="1" x14ac:dyDescent="0.25">
      <c r="A17" s="76" t="str">
        <f t="shared" si="0"/>
        <v/>
      </c>
      <c r="B17" s="77" t="str">
        <f t="shared" si="1"/>
        <v/>
      </c>
      <c r="C17" s="78" t="str">
        <f t="shared" si="2"/>
        <v/>
      </c>
      <c r="D17" s="176"/>
      <c r="E17" s="176"/>
      <c r="F17" s="177"/>
      <c r="G17" s="177"/>
      <c r="H17" s="180"/>
      <c r="I17" s="180"/>
      <c r="J17" s="178"/>
    </row>
    <row r="18" spans="1:10" ht="63" customHeight="1" x14ac:dyDescent="0.25">
      <c r="A18" s="76" t="str">
        <f t="shared" si="0"/>
        <v/>
      </c>
      <c r="B18" s="77" t="str">
        <f t="shared" si="1"/>
        <v/>
      </c>
      <c r="C18" s="78" t="str">
        <f t="shared" si="2"/>
        <v/>
      </c>
      <c r="D18" s="176"/>
      <c r="E18" s="176"/>
      <c r="F18" s="177"/>
      <c r="G18" s="177"/>
      <c r="H18" s="180"/>
      <c r="I18" s="180"/>
      <c r="J18" s="178"/>
    </row>
    <row r="19" spans="1:10" ht="63" customHeight="1" x14ac:dyDescent="0.25">
      <c r="A19" s="76" t="str">
        <f t="shared" si="0"/>
        <v/>
      </c>
      <c r="B19" s="77" t="str">
        <f t="shared" si="1"/>
        <v/>
      </c>
      <c r="C19" s="78" t="str">
        <f t="shared" si="2"/>
        <v/>
      </c>
      <c r="D19" s="176"/>
      <c r="E19" s="176"/>
      <c r="F19" s="177"/>
      <c r="G19" s="177"/>
      <c r="H19" s="180"/>
      <c r="I19" s="180"/>
      <c r="J19" s="178"/>
    </row>
    <row r="20" spans="1:10" ht="63" customHeight="1" x14ac:dyDescent="0.25">
      <c r="A20" s="76" t="str">
        <f t="shared" si="0"/>
        <v/>
      </c>
      <c r="B20" s="77" t="str">
        <f t="shared" si="1"/>
        <v/>
      </c>
      <c r="C20" s="78" t="str">
        <f t="shared" si="2"/>
        <v/>
      </c>
      <c r="D20" s="176"/>
      <c r="E20" s="176"/>
      <c r="F20" s="177"/>
      <c r="G20" s="177"/>
      <c r="H20" s="180"/>
      <c r="I20" s="180"/>
      <c r="J20" s="178"/>
    </row>
    <row r="21" spans="1:10" ht="63" customHeight="1" x14ac:dyDescent="0.25">
      <c r="A21" s="76" t="str">
        <f t="shared" si="0"/>
        <v/>
      </c>
      <c r="B21" s="77" t="str">
        <f t="shared" si="1"/>
        <v/>
      </c>
      <c r="C21" s="78" t="str">
        <f t="shared" si="2"/>
        <v/>
      </c>
      <c r="D21" s="176"/>
      <c r="E21" s="176"/>
      <c r="F21" s="177"/>
      <c r="G21" s="177"/>
      <c r="H21" s="181"/>
      <c r="I21" s="181"/>
      <c r="J21" s="179"/>
    </row>
    <row r="22" spans="1:10" ht="63" customHeight="1" x14ac:dyDescent="0.25">
      <c r="A22" s="76" t="str">
        <f t="shared" si="0"/>
        <v/>
      </c>
      <c r="B22" s="77" t="str">
        <f t="shared" si="1"/>
        <v/>
      </c>
      <c r="C22" s="78" t="str">
        <f t="shared" si="2"/>
        <v/>
      </c>
      <c r="D22" s="176"/>
      <c r="E22" s="176"/>
      <c r="F22" s="177"/>
      <c r="G22" s="177"/>
      <c r="H22" s="181"/>
      <c r="I22" s="181"/>
      <c r="J22" s="178"/>
    </row>
    <row r="23" spans="1:10" ht="63" customHeight="1" x14ac:dyDescent="0.25">
      <c r="A23" s="76" t="str">
        <f t="shared" si="0"/>
        <v/>
      </c>
      <c r="B23" s="77" t="str">
        <f t="shared" si="1"/>
        <v/>
      </c>
      <c r="C23" s="78" t="str">
        <f t="shared" si="2"/>
        <v/>
      </c>
      <c r="D23" s="176"/>
      <c r="E23" s="176"/>
      <c r="F23" s="177"/>
      <c r="G23" s="177"/>
      <c r="H23" s="181"/>
      <c r="I23" s="181"/>
      <c r="J23" s="178"/>
    </row>
    <row r="24" spans="1:10" ht="63" customHeight="1" x14ac:dyDescent="0.25">
      <c r="A24" s="76" t="str">
        <f t="shared" si="0"/>
        <v/>
      </c>
      <c r="B24" s="77" t="str">
        <f t="shared" si="1"/>
        <v/>
      </c>
      <c r="C24" s="78" t="str">
        <f t="shared" si="2"/>
        <v/>
      </c>
      <c r="D24" s="176"/>
      <c r="E24" s="176"/>
      <c r="F24" s="177"/>
      <c r="G24" s="177"/>
      <c r="H24" s="181"/>
      <c r="I24" s="181"/>
      <c r="J24" s="178"/>
    </row>
    <row r="25" spans="1:10" ht="63" customHeight="1" x14ac:dyDescent="0.25">
      <c r="A25" s="76" t="str">
        <f t="shared" si="0"/>
        <v/>
      </c>
      <c r="B25" s="77" t="str">
        <f t="shared" si="1"/>
        <v/>
      </c>
      <c r="C25" s="78" t="str">
        <f t="shared" si="2"/>
        <v/>
      </c>
      <c r="D25" s="176"/>
      <c r="E25" s="176"/>
      <c r="F25" s="177"/>
      <c r="G25" s="177"/>
      <c r="H25" s="181"/>
      <c r="I25" s="181"/>
      <c r="J25" s="178"/>
    </row>
    <row r="26" spans="1:10" ht="63" customHeight="1" x14ac:dyDescent="0.25">
      <c r="A26" s="76" t="str">
        <f t="shared" si="0"/>
        <v/>
      </c>
      <c r="B26" s="77" t="str">
        <f t="shared" si="1"/>
        <v/>
      </c>
      <c r="C26" s="78" t="str">
        <f t="shared" si="2"/>
        <v/>
      </c>
      <c r="D26" s="176"/>
      <c r="E26" s="176"/>
      <c r="F26" s="177"/>
      <c r="G26" s="177"/>
      <c r="H26" s="181"/>
      <c r="I26" s="181"/>
      <c r="J26" s="178"/>
    </row>
    <row r="27" spans="1:10" ht="63" customHeight="1" x14ac:dyDescent="0.25">
      <c r="A27" s="76" t="str">
        <f t="shared" si="0"/>
        <v/>
      </c>
      <c r="B27" s="77" t="str">
        <f t="shared" si="1"/>
        <v/>
      </c>
      <c r="C27" s="78" t="str">
        <f t="shared" si="2"/>
        <v/>
      </c>
      <c r="D27" s="176"/>
      <c r="E27" s="176"/>
      <c r="F27" s="177"/>
      <c r="G27" s="177"/>
      <c r="H27" s="181"/>
      <c r="I27" s="181"/>
      <c r="J27" s="178"/>
    </row>
    <row r="28" spans="1:10" ht="63" customHeight="1" x14ac:dyDescent="0.25">
      <c r="A28" s="76" t="str">
        <f t="shared" si="0"/>
        <v/>
      </c>
      <c r="B28" s="77" t="str">
        <f t="shared" si="1"/>
        <v/>
      </c>
      <c r="C28" s="78" t="str">
        <f t="shared" si="2"/>
        <v/>
      </c>
      <c r="D28" s="176"/>
      <c r="E28" s="176"/>
      <c r="F28" s="177"/>
      <c r="G28" s="177"/>
      <c r="H28" s="181"/>
      <c r="I28" s="181"/>
      <c r="J28" s="178"/>
    </row>
    <row r="29" spans="1:10" ht="63" customHeight="1" x14ac:dyDescent="0.25">
      <c r="A29" s="76" t="str">
        <f t="shared" si="0"/>
        <v/>
      </c>
      <c r="B29" s="77" t="str">
        <f t="shared" si="1"/>
        <v/>
      </c>
      <c r="C29" s="78" t="str">
        <f t="shared" si="2"/>
        <v/>
      </c>
      <c r="D29" s="176"/>
      <c r="E29" s="176"/>
      <c r="F29" s="177"/>
      <c r="G29" s="177"/>
      <c r="H29" s="181"/>
      <c r="I29" s="181"/>
      <c r="J29" s="178"/>
    </row>
    <row r="30" spans="1:10" ht="63" customHeight="1" x14ac:dyDescent="0.25">
      <c r="A30" s="76" t="str">
        <f t="shared" si="0"/>
        <v/>
      </c>
      <c r="B30" s="77" t="str">
        <f t="shared" si="1"/>
        <v/>
      </c>
      <c r="C30" s="78" t="str">
        <f t="shared" si="2"/>
        <v/>
      </c>
      <c r="D30" s="176"/>
      <c r="E30" s="176"/>
      <c r="F30" s="177"/>
      <c r="G30" s="177"/>
      <c r="H30" s="181"/>
      <c r="I30" s="181"/>
      <c r="J30" s="178"/>
    </row>
    <row r="31" spans="1:10" ht="63" customHeight="1" x14ac:dyDescent="0.25">
      <c r="A31" s="76" t="str">
        <f t="shared" si="0"/>
        <v/>
      </c>
      <c r="B31" s="77" t="str">
        <f t="shared" si="1"/>
        <v/>
      </c>
      <c r="C31" s="78" t="str">
        <f t="shared" si="2"/>
        <v/>
      </c>
      <c r="D31" s="176"/>
      <c r="E31" s="176"/>
      <c r="F31" s="177"/>
      <c r="G31" s="177"/>
      <c r="H31" s="181"/>
      <c r="I31" s="181"/>
      <c r="J31" s="178"/>
    </row>
    <row r="32" spans="1:10" ht="63" customHeight="1" x14ac:dyDescent="0.25">
      <c r="A32" s="76" t="str">
        <f t="shared" si="0"/>
        <v/>
      </c>
      <c r="B32" s="77" t="str">
        <f t="shared" si="1"/>
        <v/>
      </c>
      <c r="C32" s="78" t="str">
        <f t="shared" si="2"/>
        <v/>
      </c>
      <c r="D32" s="176"/>
      <c r="E32" s="176"/>
      <c r="F32" s="177"/>
      <c r="G32" s="177"/>
      <c r="H32" s="181"/>
      <c r="I32" s="181"/>
      <c r="J32" s="178"/>
    </row>
    <row r="33" spans="1:10" ht="63" customHeight="1" x14ac:dyDescent="0.25">
      <c r="A33" s="76" t="str">
        <f t="shared" si="0"/>
        <v/>
      </c>
      <c r="B33" s="77" t="str">
        <f t="shared" si="1"/>
        <v/>
      </c>
      <c r="C33" s="78" t="str">
        <f t="shared" si="2"/>
        <v/>
      </c>
      <c r="D33" s="176"/>
      <c r="E33" s="176"/>
      <c r="F33" s="177"/>
      <c r="G33" s="177"/>
      <c r="H33" s="181"/>
      <c r="I33" s="181"/>
      <c r="J33" s="178"/>
    </row>
    <row r="34" spans="1:10" ht="63" customHeight="1" x14ac:dyDescent="0.25">
      <c r="A34" s="76" t="str">
        <f t="shared" si="0"/>
        <v/>
      </c>
      <c r="B34" s="77" t="str">
        <f t="shared" si="1"/>
        <v/>
      </c>
      <c r="C34" s="78" t="str">
        <f t="shared" si="2"/>
        <v/>
      </c>
      <c r="D34" s="176"/>
      <c r="E34" s="176"/>
      <c r="F34" s="177"/>
      <c r="G34" s="177"/>
      <c r="H34" s="181"/>
      <c r="I34" s="181"/>
      <c r="J34" s="178"/>
    </row>
    <row r="35" spans="1:10" ht="63" customHeight="1" x14ac:dyDescent="0.25">
      <c r="A35" s="76" t="str">
        <f t="shared" si="0"/>
        <v/>
      </c>
      <c r="B35" s="77" t="str">
        <f t="shared" si="1"/>
        <v/>
      </c>
      <c r="C35" s="78" t="str">
        <f t="shared" si="2"/>
        <v/>
      </c>
      <c r="D35" s="176"/>
      <c r="E35" s="176"/>
      <c r="F35" s="177"/>
      <c r="G35" s="177"/>
      <c r="H35" s="181"/>
      <c r="I35" s="181"/>
      <c r="J35" s="178"/>
    </row>
    <row r="36" spans="1:10" ht="63" customHeight="1" x14ac:dyDescent="0.25">
      <c r="A36" s="76" t="str">
        <f t="shared" si="0"/>
        <v/>
      </c>
      <c r="B36" s="77" t="str">
        <f t="shared" si="1"/>
        <v/>
      </c>
      <c r="C36" s="78" t="str">
        <f t="shared" si="2"/>
        <v/>
      </c>
      <c r="D36" s="176"/>
      <c r="E36" s="176"/>
      <c r="F36" s="177"/>
      <c r="G36" s="177"/>
      <c r="H36" s="181"/>
      <c r="I36" s="181"/>
      <c r="J36" s="178"/>
    </row>
    <row r="37" spans="1:10" ht="63" customHeight="1" x14ac:dyDescent="0.25">
      <c r="A37" s="76" t="str">
        <f t="shared" si="0"/>
        <v/>
      </c>
      <c r="B37" s="77" t="str">
        <f t="shared" si="1"/>
        <v/>
      </c>
      <c r="C37" s="78" t="str">
        <f t="shared" si="2"/>
        <v/>
      </c>
      <c r="D37" s="176"/>
      <c r="E37" s="176"/>
      <c r="F37" s="177"/>
      <c r="G37" s="177"/>
      <c r="H37" s="181"/>
      <c r="I37" s="181"/>
      <c r="J37" s="178"/>
    </row>
    <row r="38" spans="1:10" ht="63" customHeight="1" x14ac:dyDescent="0.25">
      <c r="A38" s="76" t="str">
        <f t="shared" si="0"/>
        <v/>
      </c>
      <c r="B38" s="77" t="str">
        <f t="shared" si="1"/>
        <v/>
      </c>
      <c r="C38" s="78" t="str">
        <f t="shared" si="2"/>
        <v/>
      </c>
      <c r="D38" s="176"/>
      <c r="E38" s="176"/>
      <c r="F38" s="177"/>
      <c r="G38" s="177"/>
      <c r="H38" s="181"/>
      <c r="I38" s="181"/>
      <c r="J38" s="178"/>
    </row>
    <row r="39" spans="1:10" ht="63" customHeight="1" x14ac:dyDescent="0.25">
      <c r="A39" s="76" t="str">
        <f t="shared" si="0"/>
        <v/>
      </c>
      <c r="B39" s="77" t="str">
        <f t="shared" si="1"/>
        <v/>
      </c>
      <c r="C39" s="78" t="str">
        <f t="shared" si="2"/>
        <v/>
      </c>
      <c r="D39" s="176"/>
      <c r="E39" s="176"/>
      <c r="F39" s="177"/>
      <c r="G39" s="177"/>
      <c r="H39" s="181"/>
      <c r="I39" s="181"/>
      <c r="J39" s="178"/>
    </row>
    <row r="40" spans="1:10" ht="63" customHeight="1" x14ac:dyDescent="0.25">
      <c r="A40" s="76" t="str">
        <f t="shared" si="0"/>
        <v/>
      </c>
      <c r="B40" s="77" t="str">
        <f t="shared" si="1"/>
        <v/>
      </c>
      <c r="C40" s="78" t="str">
        <f t="shared" si="2"/>
        <v/>
      </c>
      <c r="D40" s="176"/>
      <c r="E40" s="176"/>
      <c r="F40" s="177"/>
      <c r="G40" s="177"/>
      <c r="H40" s="181"/>
      <c r="I40" s="181"/>
      <c r="J40" s="178"/>
    </row>
    <row r="41" spans="1:10" ht="63" customHeight="1" x14ac:dyDescent="0.25">
      <c r="A41" s="76" t="str">
        <f t="shared" si="0"/>
        <v/>
      </c>
      <c r="B41" s="77" t="str">
        <f t="shared" si="1"/>
        <v/>
      </c>
      <c r="C41" s="78" t="str">
        <f t="shared" si="2"/>
        <v/>
      </c>
      <c r="D41" s="176"/>
      <c r="E41" s="176"/>
      <c r="F41" s="177"/>
      <c r="G41" s="177"/>
      <c r="H41" s="181"/>
      <c r="I41" s="181"/>
      <c r="J41" s="178"/>
    </row>
    <row r="42" spans="1:10" ht="63" customHeight="1" x14ac:dyDescent="0.25">
      <c r="A42" s="76" t="str">
        <f t="shared" si="0"/>
        <v/>
      </c>
      <c r="B42" s="77" t="str">
        <f t="shared" si="1"/>
        <v/>
      </c>
      <c r="C42" s="78" t="str">
        <f t="shared" si="2"/>
        <v/>
      </c>
      <c r="D42" s="176"/>
      <c r="E42" s="176"/>
      <c r="F42" s="177"/>
      <c r="G42" s="177"/>
      <c r="H42" s="181"/>
      <c r="I42" s="181"/>
      <c r="J42" s="178"/>
    </row>
    <row r="43" spans="1:10" ht="63" customHeight="1" x14ac:dyDescent="0.25">
      <c r="A43" s="76" t="str">
        <f t="shared" si="0"/>
        <v/>
      </c>
      <c r="B43" s="77" t="str">
        <f t="shared" si="1"/>
        <v/>
      </c>
      <c r="C43" s="78" t="str">
        <f t="shared" si="2"/>
        <v/>
      </c>
      <c r="D43" s="176"/>
      <c r="E43" s="176"/>
      <c r="F43" s="177"/>
      <c r="G43" s="177"/>
      <c r="H43" s="181"/>
      <c r="I43" s="181"/>
      <c r="J43" s="178"/>
    </row>
    <row r="44" spans="1:10" ht="63" customHeight="1" x14ac:dyDescent="0.25">
      <c r="A44" s="76" t="str">
        <f t="shared" si="0"/>
        <v/>
      </c>
      <c r="B44" s="77" t="str">
        <f t="shared" si="1"/>
        <v/>
      </c>
      <c r="C44" s="78" t="str">
        <f t="shared" si="2"/>
        <v/>
      </c>
      <c r="D44" s="176"/>
      <c r="E44" s="176"/>
      <c r="F44" s="177"/>
      <c r="G44" s="177"/>
      <c r="H44" s="181"/>
      <c r="I44" s="181"/>
      <c r="J44" s="178"/>
    </row>
    <row r="45" spans="1:10" ht="63" customHeight="1" x14ac:dyDescent="0.25">
      <c r="A45" s="76" t="str">
        <f t="shared" si="0"/>
        <v/>
      </c>
      <c r="B45" s="77" t="str">
        <f t="shared" si="1"/>
        <v/>
      </c>
      <c r="C45" s="78" t="str">
        <f t="shared" si="2"/>
        <v/>
      </c>
      <c r="D45" s="176"/>
      <c r="E45" s="176"/>
      <c r="F45" s="177"/>
      <c r="G45" s="177"/>
      <c r="H45" s="181"/>
      <c r="I45" s="181"/>
      <c r="J45" s="178"/>
    </row>
    <row r="46" spans="1:10" ht="63" customHeight="1" x14ac:dyDescent="0.25">
      <c r="A46" s="76" t="str">
        <f t="shared" si="0"/>
        <v/>
      </c>
      <c r="B46" s="77" t="str">
        <f t="shared" si="1"/>
        <v/>
      </c>
      <c r="C46" s="78" t="str">
        <f t="shared" si="2"/>
        <v/>
      </c>
      <c r="D46" s="176"/>
      <c r="E46" s="176"/>
      <c r="F46" s="177"/>
      <c r="G46" s="177"/>
      <c r="H46" s="181"/>
      <c r="I46" s="181"/>
      <c r="J46" s="178"/>
    </row>
    <row r="47" spans="1:10" ht="63" customHeight="1" x14ac:dyDescent="0.25">
      <c r="A47" s="76" t="str">
        <f t="shared" si="0"/>
        <v/>
      </c>
      <c r="B47" s="77" t="str">
        <f t="shared" si="1"/>
        <v/>
      </c>
      <c r="C47" s="78" t="str">
        <f t="shared" si="2"/>
        <v/>
      </c>
      <c r="D47" s="176"/>
      <c r="E47" s="176"/>
      <c r="F47" s="177"/>
      <c r="G47" s="177"/>
      <c r="H47" s="181"/>
      <c r="I47" s="181"/>
      <c r="J47" s="178"/>
    </row>
    <row r="48" spans="1:10" ht="63" customHeight="1" x14ac:dyDescent="0.25">
      <c r="A48" s="76" t="str">
        <f t="shared" si="0"/>
        <v/>
      </c>
      <c r="B48" s="77" t="str">
        <f t="shared" si="1"/>
        <v/>
      </c>
      <c r="C48" s="78" t="str">
        <f t="shared" si="2"/>
        <v/>
      </c>
      <c r="D48" s="176"/>
      <c r="E48" s="176"/>
      <c r="F48" s="177"/>
      <c r="G48" s="177"/>
      <c r="H48" s="181"/>
      <c r="I48" s="181"/>
      <c r="J48" s="178"/>
    </row>
    <row r="49" spans="1:10" ht="63" customHeight="1" x14ac:dyDescent="0.25">
      <c r="A49" s="76" t="str">
        <f t="shared" si="0"/>
        <v/>
      </c>
      <c r="B49" s="77" t="str">
        <f t="shared" si="1"/>
        <v/>
      </c>
      <c r="C49" s="78" t="str">
        <f t="shared" si="2"/>
        <v/>
      </c>
      <c r="D49" s="176"/>
      <c r="E49" s="176"/>
      <c r="F49" s="177"/>
      <c r="G49" s="177"/>
      <c r="H49" s="181"/>
      <c r="I49" s="181"/>
      <c r="J49" s="178"/>
    </row>
    <row r="50" spans="1:10" ht="63" customHeight="1" x14ac:dyDescent="0.25">
      <c r="A50" s="76" t="str">
        <f t="shared" si="0"/>
        <v/>
      </c>
      <c r="B50" s="77" t="str">
        <f t="shared" si="1"/>
        <v/>
      </c>
      <c r="C50" s="78" t="str">
        <f t="shared" si="2"/>
        <v/>
      </c>
      <c r="D50" s="176"/>
      <c r="E50" s="176"/>
      <c r="F50" s="177"/>
      <c r="G50" s="177"/>
      <c r="H50" s="181"/>
      <c r="I50" s="181"/>
      <c r="J50" s="178"/>
    </row>
  </sheetData>
  <sheetProtection password="CC74" sheet="1" objects="1" scenarios="1" insertHyperlinks="0"/>
  <mergeCells count="4">
    <mergeCell ref="G1:G3"/>
    <mergeCell ref="H2:J3"/>
    <mergeCell ref="A3:E3"/>
    <mergeCell ref="H1:I1"/>
  </mergeCells>
  <conditionalFormatting sqref="H19:I19">
    <cfRule type="cellIs" dxfId="141" priority="2" operator="equal">
      <formula>0</formula>
    </cfRule>
  </conditionalFormatting>
  <conditionalFormatting sqref="F3">
    <cfRule type="expression" dxfId="140" priority="1">
      <formula>$A$3="?"</formula>
    </cfRule>
  </conditionalFormatting>
  <dataValidations count="4">
    <dataValidation type="list" allowBlank="1" showInputMessage="1" showErrorMessage="1" sqref="D5:D50" xr:uid="{00000000-0002-0000-0700-000000000000}">
      <formula1>Autori</formula1>
    </dataValidation>
    <dataValidation type="list" allowBlank="1" showInputMessage="1" showErrorMessage="1" sqref="G5:G50" xr:uid="{00000000-0002-0000-0700-000001000000}">
      <formula1>bdoig</formula1>
    </dataValidation>
    <dataValidation type="list" allowBlank="1" showInputMessage="1" showErrorMessage="1" sqref="E5:E50" xr:uid="{00000000-0002-0000-0700-000002000000}">
      <formula1>btreie</formula1>
    </dataValidation>
    <dataValidation type="list" allowBlank="1" showInputMessage="1" showErrorMessage="1" sqref="F5:F50" xr:uid="{00000000-0002-0000-0700-000003000000}">
      <formula1>btreif</formula1>
    </dataValidation>
  </dataValidations>
  <pageMargins left="0.7" right="0.7" top="0.75" bottom="0.75" header="0.3" footer="0.3"/>
  <pageSetup paperSize="9" orientation="portrait" horizontalDpi="4294967293" verticalDpi="4294967293"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5.85546875" customWidth="1"/>
    <col min="2" max="2" width="8" customWidth="1"/>
    <col min="3" max="3" width="42.5703125" customWidth="1"/>
    <col min="4" max="4" width="24.140625" customWidth="1"/>
    <col min="5" max="5" width="123.5703125" customWidth="1"/>
  </cols>
  <sheetData>
    <row r="1" spans="1:5" ht="15.75" customHeight="1" x14ac:dyDescent="0.25">
      <c r="A1" s="102" t="str">
        <f>FisaAutoevaluare!A1</f>
        <v>Universitatea SPIRU HARET - 
Anul universitar 2021-2022</v>
      </c>
      <c r="B1" s="102"/>
      <c r="C1" s="102"/>
      <c r="D1" s="669" t="str">
        <f>HYPERLINK("#FisaAutoevaluare!D256","Inapoi in Fisa D")</f>
        <v>Inapoi in Fisa D</v>
      </c>
      <c r="E1" s="194" t="str">
        <f>FisaAutoevaluare!B254</f>
        <v>Membru structuri de conducere și participare la activitati administrative, la nivel de facultate/ universitate</v>
      </c>
    </row>
    <row r="2" spans="1:5" ht="15.75" customHeight="1" x14ac:dyDescent="0.25">
      <c r="A2" s="102">
        <f>FisaAutoevaluare!D2</f>
        <v>0</v>
      </c>
      <c r="B2" s="102"/>
      <c r="C2" s="102"/>
      <c r="D2" s="670"/>
      <c r="E2" s="688" t="str">
        <f>FisaAutoevaluare!D256</f>
        <v>Membru al comisiei de calitate - CEAC/ audit - CAIC la nivel de facultate. Membru în alte comisii/ structuri constituite la nivel de facultate/ universitate (responsabil centru ProBusiness -SAS pe facultate etc.).</v>
      </c>
    </row>
    <row r="3" spans="1:5" x14ac:dyDescent="0.25">
      <c r="A3" s="676" t="str">
        <f>IF(FisaAutoevaluare!D3="","?",FisaAutoevaluare!D3)</f>
        <v>?</v>
      </c>
      <c r="B3" s="676"/>
      <c r="C3" s="676"/>
      <c r="D3" s="671"/>
      <c r="E3" s="689"/>
    </row>
    <row r="4" spans="1:5" s="43" customFormat="1" ht="37.5" customHeight="1" x14ac:dyDescent="0.25">
      <c r="A4" s="74" t="s">
        <v>2423</v>
      </c>
      <c r="B4" s="75" t="s">
        <v>1963</v>
      </c>
      <c r="C4" s="75" t="s">
        <v>2277</v>
      </c>
      <c r="D4" s="195" t="s">
        <v>2041</v>
      </c>
      <c r="E4" s="195" t="s">
        <v>2422</v>
      </c>
    </row>
    <row r="5" spans="1:5" ht="63" customHeight="1" x14ac:dyDescent="0.25">
      <c r="A5" s="76" t="str">
        <f>IF(B5="","",ROW()-4)</f>
        <v/>
      </c>
      <c r="B5" s="77" t="str">
        <f>IF(AND(C5&lt;&gt;"",D5&lt;&gt;""),"D3","")</f>
        <v/>
      </c>
      <c r="C5" s="78" t="str">
        <f>IF(E5&lt;&gt;"",PROPER(A$3),"")</f>
        <v/>
      </c>
      <c r="D5" s="178"/>
      <c r="E5" s="178"/>
    </row>
    <row r="6" spans="1:5" ht="63" customHeight="1" x14ac:dyDescent="0.25">
      <c r="A6" s="76" t="str">
        <f t="shared" ref="A6:A50" si="0">IF(B6="","",ROW()-4)</f>
        <v/>
      </c>
      <c r="B6" s="77" t="str">
        <f t="shared" ref="B6:B50" si="1">IF(AND(C6&lt;&gt;"",D6&lt;&gt;""),"D3","")</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4F00-000000000000}">
      <formula1>dtrei</formula1>
    </dataValidation>
  </dataValidations>
  <pageMargins left="0.7" right="0.7" top="0.75" bottom="0.75" header="0.3" footer="0.3"/>
  <pageSetup paperSize="9" orientation="portrait" horizontalDpi="4294967293" verticalDpi="4294967293"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9.28515625" customWidth="1"/>
  </cols>
  <sheetData>
    <row r="1" spans="1:5" ht="15.75" customHeight="1" x14ac:dyDescent="0.25">
      <c r="A1" s="102" t="str">
        <f>FisaAutoevaluare!A1</f>
        <v>Universitatea SPIRU HARET - 
Anul universitar 2021-2022</v>
      </c>
      <c r="B1" s="102"/>
      <c r="C1" s="102"/>
      <c r="D1" s="669" t="str">
        <f>HYPERLINK("#FisaAutoevaluare!D257","Inapoi in Fisa D")</f>
        <v>Inapoi in Fisa D</v>
      </c>
      <c r="E1" s="194" t="str">
        <f>FisaAutoevaluare!B254</f>
        <v>Membru structuri de conducere și participare la activitati administrative, la nivel de facultate/ universitate</v>
      </c>
    </row>
    <row r="2" spans="1:5" ht="15.75" customHeight="1" x14ac:dyDescent="0.25">
      <c r="A2" s="102">
        <f>FisaAutoevaluare!D2</f>
        <v>0</v>
      </c>
      <c r="B2" s="102"/>
      <c r="C2" s="102"/>
      <c r="D2" s="670"/>
      <c r="E2" s="688" t="str">
        <f>FisaAutoevaluare!D257</f>
        <v>Membru al senatului universitar/ alte comisii/ structuri constituite la nivel de universitate.</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2041</v>
      </c>
      <c r="E4" s="195" t="s">
        <v>2422</v>
      </c>
    </row>
    <row r="5" spans="1:5" ht="63" customHeight="1" x14ac:dyDescent="0.25">
      <c r="A5" s="76" t="str">
        <f>IF(B5="","",ROW()-4)</f>
        <v/>
      </c>
      <c r="B5" s="77" t="str">
        <f>IF(AND(C5&lt;&gt;"",D5&lt;&gt;""),"D4","")</f>
        <v/>
      </c>
      <c r="C5" s="78" t="str">
        <f>IF(E5&lt;&gt;"",PROPER(A$3),"")</f>
        <v/>
      </c>
      <c r="D5" s="178"/>
      <c r="E5" s="178"/>
    </row>
    <row r="6" spans="1:5" ht="63" customHeight="1" x14ac:dyDescent="0.25">
      <c r="A6" s="76" t="str">
        <f t="shared" ref="A6:A50" si="0">IF(B6="","",ROW()-4)</f>
        <v/>
      </c>
      <c r="B6" s="77" t="str">
        <f t="shared" ref="B6:B50" si="1">IF(AND(C6&lt;&gt;"",D6&lt;&gt;""),"D4","")</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000-000000000000}">
      <formula1>dpatru</formula1>
    </dataValidation>
  </dataValidations>
  <pageMargins left="0.7" right="0.7" top="0.75" bottom="0.75" header="0.3" footer="0.3"/>
  <pageSetup paperSize="9" orientation="portrait" horizontalDpi="4294967293" verticalDpi="4294967293"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7.42578125" customWidth="1"/>
  </cols>
  <sheetData>
    <row r="1" spans="1:5" ht="15.75" customHeight="1" x14ac:dyDescent="0.25">
      <c r="A1" s="102" t="str">
        <f>FisaAutoevaluare!A1</f>
        <v>Universitatea SPIRU HARET - 
Anul universitar 2021-2022</v>
      </c>
      <c r="B1" s="102"/>
      <c r="C1" s="102"/>
      <c r="D1" s="669" t="str">
        <f>HYPERLINK("#FisaAutoevaluare!D258","Inapoi in Fisa D")</f>
        <v>Inapoi in Fisa D</v>
      </c>
      <c r="E1" s="194" t="str">
        <f>FisaAutoevaluare!B254</f>
        <v>Membru structuri de conducere și participare la activitati administrative, la nivel de facultate/ universitate</v>
      </c>
    </row>
    <row r="2" spans="1:5" ht="15.75" customHeight="1" x14ac:dyDescent="0.25">
      <c r="A2" s="102">
        <f>FisaAutoevaluare!D2</f>
        <v>0</v>
      </c>
      <c r="B2" s="102"/>
      <c r="C2" s="102"/>
      <c r="D2" s="670"/>
      <c r="E2" s="688" t="str">
        <f>FisaAutoevaluare!D258</f>
        <v>Președinte/ membru în comisiile pentru ocuparea posturilor didactice în învățământul superior la Universitatea Spiru Haret.</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2424</v>
      </c>
      <c r="E4" s="195" t="s">
        <v>2422</v>
      </c>
    </row>
    <row r="5" spans="1:5" ht="63" customHeight="1" x14ac:dyDescent="0.25">
      <c r="A5" s="76" t="str">
        <f>IF(B5="","",ROW()-4)</f>
        <v/>
      </c>
      <c r="B5" s="77" t="str">
        <f>IF(AND(C5&lt;&gt;"",D5&lt;&gt;""),"D5","")</f>
        <v/>
      </c>
      <c r="C5" s="78" t="str">
        <f>IF(E5&lt;&gt;"",PROPER(A$3),"")</f>
        <v/>
      </c>
      <c r="D5" s="178"/>
      <c r="E5" s="178"/>
    </row>
    <row r="6" spans="1:5" ht="63" customHeight="1" x14ac:dyDescent="0.25">
      <c r="A6" s="76" t="str">
        <f t="shared" ref="A6:A50" si="0">IF(B6="","",ROW()-4)</f>
        <v/>
      </c>
      <c r="B6" s="77" t="str">
        <f t="shared" ref="B6:B50" si="1">IF(AND(C6&lt;&gt;"",D6&lt;&gt;""),"D5","")</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100-000000000000}">
      <formula1>dcinci</formula1>
    </dataValidation>
  </dataValidations>
  <pageMargins left="0.7" right="0.7" top="0.75" bottom="0.75" header="0.3" footer="0.3"/>
  <pageSetup paperSize="9" orientation="portrait" horizontalDpi="4294967293" verticalDpi="4294967293"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19.5703125" customWidth="1"/>
  </cols>
  <sheetData>
    <row r="1" spans="1:5" ht="15.75" customHeight="1" x14ac:dyDescent="0.25">
      <c r="A1" s="102" t="str">
        <f>FisaAutoevaluare!A1</f>
        <v>Universitatea SPIRU HARET - 
Anul universitar 2021-2022</v>
      </c>
      <c r="B1" s="102"/>
      <c r="C1" s="102"/>
      <c r="D1" s="669" t="str">
        <f>HYPERLINK("#FisaAutoevaluare!D259","Inapoi in Fisa D")</f>
        <v>Inapoi in Fisa D</v>
      </c>
      <c r="E1" s="194" t="str">
        <f>FisaAutoevaluare!B254</f>
        <v>Membru structuri de conducere și participare la activitati administrative, la nivel de facultate/ universitate</v>
      </c>
    </row>
    <row r="2" spans="1:5" ht="15.75" customHeight="1" x14ac:dyDescent="0.25">
      <c r="A2" s="102">
        <f>FisaAutoevaluare!D2</f>
        <v>0</v>
      </c>
      <c r="B2" s="102"/>
      <c r="C2" s="102"/>
      <c r="D2" s="670"/>
      <c r="E2" s="688" t="str">
        <f>FisaAutoevaluare!D259</f>
        <v>Participare la activitati administrative desfasurate la nivel de facultate, pe baza de programare  (obligatoriu   activitati administrative reprezentative pentru facultate: elaborare orare, programare examene în sesiuni de evaluare, gestionare relație cu absolvenții - alumni, gestionare relație cu angajatorii, administrare comunicare platforme media (Facebook etc),  acțiuni relevante de promovare pentru admitere, permanență facultate pe an universitar etc )</v>
      </c>
    </row>
    <row r="3" spans="1:5" ht="51.75" customHeight="1" x14ac:dyDescent="0.25">
      <c r="A3" s="676" t="str">
        <f>IF(FisaAutoevaluare!D3="","?",FisaAutoevaluare!D3)</f>
        <v>?</v>
      </c>
      <c r="B3" s="676"/>
      <c r="C3" s="676"/>
      <c r="D3" s="671"/>
      <c r="E3" s="689"/>
    </row>
    <row r="4" spans="1:5" s="43" customFormat="1" x14ac:dyDescent="0.25">
      <c r="A4" s="74" t="s">
        <v>1962</v>
      </c>
      <c r="B4" s="75" t="s">
        <v>1963</v>
      </c>
      <c r="C4" s="75" t="s">
        <v>2277</v>
      </c>
      <c r="D4" s="690" t="s">
        <v>2422</v>
      </c>
      <c r="E4" s="691"/>
    </row>
    <row r="5" spans="1:5" ht="63" customHeight="1" x14ac:dyDescent="0.25">
      <c r="A5" s="76" t="str">
        <f>IF(B5="","",ROW()-4)</f>
        <v/>
      </c>
      <c r="B5" s="77" t="str">
        <f>IF(D5&lt;&gt;"","D6","")</f>
        <v/>
      </c>
      <c r="C5" s="78" t="str">
        <f>IF(D5&lt;&gt;"",PROPER(A$3),"")</f>
        <v/>
      </c>
      <c r="D5" s="692"/>
      <c r="E5" s="693"/>
    </row>
    <row r="6" spans="1:5" ht="63" customHeight="1" x14ac:dyDescent="0.25">
      <c r="A6" s="76" t="str">
        <f t="shared" ref="A6:A50" si="0">IF(B6="","",ROW()-4)</f>
        <v/>
      </c>
      <c r="B6" s="77" t="str">
        <f t="shared" ref="B6:B50" si="1">IF(D6&lt;&gt;"","D6","")</f>
        <v/>
      </c>
      <c r="C6" s="78" t="str">
        <f t="shared" ref="C6:C50" si="2">IF(D6&lt;&gt;"",PROPER(A$3),"")</f>
        <v/>
      </c>
      <c r="D6" s="692"/>
      <c r="E6" s="693"/>
    </row>
    <row r="7" spans="1:5" ht="63" customHeight="1" x14ac:dyDescent="0.25">
      <c r="A7" s="76" t="str">
        <f t="shared" si="0"/>
        <v/>
      </c>
      <c r="B7" s="77" t="str">
        <f t="shared" si="1"/>
        <v/>
      </c>
      <c r="C7" s="78" t="str">
        <f t="shared" si="2"/>
        <v/>
      </c>
      <c r="D7" s="692"/>
      <c r="E7" s="693"/>
    </row>
    <row r="8" spans="1:5" ht="63" customHeight="1" x14ac:dyDescent="0.25">
      <c r="A8" s="76" t="str">
        <f t="shared" si="0"/>
        <v/>
      </c>
      <c r="B8" s="77" t="str">
        <f t="shared" si="1"/>
        <v/>
      </c>
      <c r="C8" s="78" t="str">
        <f t="shared" si="2"/>
        <v/>
      </c>
      <c r="D8" s="692"/>
      <c r="E8" s="693"/>
    </row>
    <row r="9" spans="1:5" ht="63" customHeight="1" x14ac:dyDescent="0.25">
      <c r="A9" s="76" t="str">
        <f t="shared" si="0"/>
        <v/>
      </c>
      <c r="B9" s="77" t="str">
        <f t="shared" si="1"/>
        <v/>
      </c>
      <c r="C9" s="78" t="str">
        <f t="shared" si="2"/>
        <v/>
      </c>
      <c r="D9" s="692"/>
      <c r="E9" s="693"/>
    </row>
    <row r="10" spans="1:5" ht="63" customHeight="1" x14ac:dyDescent="0.25">
      <c r="A10" s="76" t="str">
        <f t="shared" si="0"/>
        <v/>
      </c>
      <c r="B10" s="77" t="str">
        <f t="shared" si="1"/>
        <v/>
      </c>
      <c r="C10" s="78" t="str">
        <f t="shared" si="2"/>
        <v/>
      </c>
      <c r="D10" s="692"/>
      <c r="E10" s="693"/>
    </row>
    <row r="11" spans="1:5" ht="63" customHeight="1" x14ac:dyDescent="0.25">
      <c r="A11" s="76" t="str">
        <f t="shared" si="0"/>
        <v/>
      </c>
      <c r="B11" s="77" t="str">
        <f t="shared" si="1"/>
        <v/>
      </c>
      <c r="C11" s="78" t="str">
        <f t="shared" si="2"/>
        <v/>
      </c>
      <c r="D11" s="692"/>
      <c r="E11" s="693"/>
    </row>
    <row r="12" spans="1:5" ht="63" customHeight="1" x14ac:dyDescent="0.25">
      <c r="A12" s="76" t="str">
        <f t="shared" si="0"/>
        <v/>
      </c>
      <c r="B12" s="77" t="str">
        <f t="shared" si="1"/>
        <v/>
      </c>
      <c r="C12" s="78" t="str">
        <f t="shared" si="2"/>
        <v/>
      </c>
      <c r="D12" s="692"/>
      <c r="E12" s="693"/>
    </row>
    <row r="13" spans="1:5" ht="63" customHeight="1" x14ac:dyDescent="0.25">
      <c r="A13" s="76" t="str">
        <f t="shared" si="0"/>
        <v/>
      </c>
      <c r="B13" s="77" t="str">
        <f t="shared" si="1"/>
        <v/>
      </c>
      <c r="C13" s="78" t="str">
        <f t="shared" si="2"/>
        <v/>
      </c>
      <c r="D13" s="692"/>
      <c r="E13" s="693"/>
    </row>
    <row r="14" spans="1:5" ht="63" customHeight="1" x14ac:dyDescent="0.25">
      <c r="A14" s="76" t="str">
        <f t="shared" si="0"/>
        <v/>
      </c>
      <c r="B14" s="77" t="str">
        <f t="shared" si="1"/>
        <v/>
      </c>
      <c r="C14" s="78" t="str">
        <f t="shared" si="2"/>
        <v/>
      </c>
      <c r="D14" s="692"/>
      <c r="E14" s="693"/>
    </row>
    <row r="15" spans="1:5" ht="63" customHeight="1" x14ac:dyDescent="0.25">
      <c r="A15" s="76" t="str">
        <f t="shared" si="0"/>
        <v/>
      </c>
      <c r="B15" s="77" t="str">
        <f t="shared" si="1"/>
        <v/>
      </c>
      <c r="C15" s="78" t="str">
        <f t="shared" si="2"/>
        <v/>
      </c>
      <c r="D15" s="692"/>
      <c r="E15" s="693"/>
    </row>
    <row r="16" spans="1:5" ht="63" customHeight="1" x14ac:dyDescent="0.25">
      <c r="A16" s="76" t="str">
        <f t="shared" si="0"/>
        <v/>
      </c>
      <c r="B16" s="77" t="str">
        <f t="shared" si="1"/>
        <v/>
      </c>
      <c r="C16" s="78" t="str">
        <f t="shared" si="2"/>
        <v/>
      </c>
      <c r="D16" s="692"/>
      <c r="E16" s="693"/>
    </row>
    <row r="17" spans="1:5" ht="63" customHeight="1" x14ac:dyDescent="0.25">
      <c r="A17" s="76" t="str">
        <f t="shared" si="0"/>
        <v/>
      </c>
      <c r="B17" s="77" t="str">
        <f t="shared" si="1"/>
        <v/>
      </c>
      <c r="C17" s="78" t="str">
        <f t="shared" si="2"/>
        <v/>
      </c>
      <c r="D17" s="692"/>
      <c r="E17" s="693"/>
    </row>
    <row r="18" spans="1:5" ht="63" customHeight="1" x14ac:dyDescent="0.25">
      <c r="A18" s="76" t="str">
        <f t="shared" si="0"/>
        <v/>
      </c>
      <c r="B18" s="77" t="str">
        <f t="shared" si="1"/>
        <v/>
      </c>
      <c r="C18" s="78" t="str">
        <f t="shared" si="2"/>
        <v/>
      </c>
      <c r="D18" s="692"/>
      <c r="E18" s="693"/>
    </row>
    <row r="19" spans="1:5" ht="63" customHeight="1" x14ac:dyDescent="0.25">
      <c r="A19" s="76" t="str">
        <f t="shared" si="0"/>
        <v/>
      </c>
      <c r="B19" s="77" t="str">
        <f t="shared" si="1"/>
        <v/>
      </c>
      <c r="C19" s="78" t="str">
        <f t="shared" si="2"/>
        <v/>
      </c>
      <c r="D19" s="692"/>
      <c r="E19" s="693"/>
    </row>
    <row r="20" spans="1:5" ht="63" customHeight="1" x14ac:dyDescent="0.25">
      <c r="A20" s="76" t="str">
        <f t="shared" si="0"/>
        <v/>
      </c>
      <c r="B20" s="77" t="str">
        <f t="shared" si="1"/>
        <v/>
      </c>
      <c r="C20" s="78" t="str">
        <f t="shared" si="2"/>
        <v/>
      </c>
      <c r="D20" s="692"/>
      <c r="E20" s="693"/>
    </row>
    <row r="21" spans="1:5" ht="63" customHeight="1" x14ac:dyDescent="0.25">
      <c r="A21" s="76" t="str">
        <f t="shared" si="0"/>
        <v/>
      </c>
      <c r="B21" s="77" t="str">
        <f t="shared" si="1"/>
        <v/>
      </c>
      <c r="C21" s="78" t="str">
        <f t="shared" si="2"/>
        <v/>
      </c>
      <c r="D21" s="692"/>
      <c r="E21" s="693"/>
    </row>
    <row r="22" spans="1:5" ht="63" customHeight="1" x14ac:dyDescent="0.25">
      <c r="A22" s="76" t="str">
        <f t="shared" si="0"/>
        <v/>
      </c>
      <c r="B22" s="77" t="str">
        <f t="shared" si="1"/>
        <v/>
      </c>
      <c r="C22" s="78" t="str">
        <f t="shared" si="2"/>
        <v/>
      </c>
      <c r="D22" s="692"/>
      <c r="E22" s="693"/>
    </row>
    <row r="23" spans="1:5" ht="63" customHeight="1" x14ac:dyDescent="0.25">
      <c r="A23" s="76" t="str">
        <f t="shared" si="0"/>
        <v/>
      </c>
      <c r="B23" s="77" t="str">
        <f t="shared" si="1"/>
        <v/>
      </c>
      <c r="C23" s="78" t="str">
        <f t="shared" si="2"/>
        <v/>
      </c>
      <c r="D23" s="692"/>
      <c r="E23" s="693"/>
    </row>
    <row r="24" spans="1:5" ht="63" customHeight="1" x14ac:dyDescent="0.25">
      <c r="A24" s="76" t="str">
        <f t="shared" si="0"/>
        <v/>
      </c>
      <c r="B24" s="77" t="str">
        <f t="shared" si="1"/>
        <v/>
      </c>
      <c r="C24" s="78" t="str">
        <f t="shared" si="2"/>
        <v/>
      </c>
      <c r="D24" s="692"/>
      <c r="E24" s="693"/>
    </row>
    <row r="25" spans="1:5" ht="63" customHeight="1" x14ac:dyDescent="0.25">
      <c r="A25" s="76" t="str">
        <f t="shared" si="0"/>
        <v/>
      </c>
      <c r="B25" s="77" t="str">
        <f t="shared" si="1"/>
        <v/>
      </c>
      <c r="C25" s="78" t="str">
        <f t="shared" si="2"/>
        <v/>
      </c>
      <c r="D25" s="692"/>
      <c r="E25" s="693"/>
    </row>
    <row r="26" spans="1:5" ht="63" customHeight="1" x14ac:dyDescent="0.25">
      <c r="A26" s="76" t="str">
        <f t="shared" si="0"/>
        <v/>
      </c>
      <c r="B26" s="77" t="str">
        <f t="shared" si="1"/>
        <v/>
      </c>
      <c r="C26" s="78" t="str">
        <f t="shared" si="2"/>
        <v/>
      </c>
      <c r="D26" s="692"/>
      <c r="E26" s="693"/>
    </row>
    <row r="27" spans="1:5" ht="63" customHeight="1" x14ac:dyDescent="0.25">
      <c r="A27" s="76" t="str">
        <f t="shared" si="0"/>
        <v/>
      </c>
      <c r="B27" s="77" t="str">
        <f t="shared" si="1"/>
        <v/>
      </c>
      <c r="C27" s="78" t="str">
        <f t="shared" si="2"/>
        <v/>
      </c>
      <c r="D27" s="692"/>
      <c r="E27" s="693"/>
    </row>
    <row r="28" spans="1:5" ht="63" customHeight="1" x14ac:dyDescent="0.25">
      <c r="A28" s="76" t="str">
        <f t="shared" si="0"/>
        <v/>
      </c>
      <c r="B28" s="77" t="str">
        <f t="shared" si="1"/>
        <v/>
      </c>
      <c r="C28" s="78" t="str">
        <f t="shared" si="2"/>
        <v/>
      </c>
      <c r="D28" s="692"/>
      <c r="E28" s="693"/>
    </row>
    <row r="29" spans="1:5" ht="63" customHeight="1" x14ac:dyDescent="0.25">
      <c r="A29" s="76" t="str">
        <f t="shared" si="0"/>
        <v/>
      </c>
      <c r="B29" s="77" t="str">
        <f t="shared" si="1"/>
        <v/>
      </c>
      <c r="C29" s="78" t="str">
        <f t="shared" si="2"/>
        <v/>
      </c>
      <c r="D29" s="692"/>
      <c r="E29" s="693"/>
    </row>
    <row r="30" spans="1:5" ht="63" customHeight="1" x14ac:dyDescent="0.25">
      <c r="A30" s="76" t="str">
        <f t="shared" si="0"/>
        <v/>
      </c>
      <c r="B30" s="77" t="str">
        <f t="shared" si="1"/>
        <v/>
      </c>
      <c r="C30" s="78" t="str">
        <f t="shared" si="2"/>
        <v/>
      </c>
      <c r="D30" s="692"/>
      <c r="E30" s="693"/>
    </row>
    <row r="31" spans="1:5" ht="63" customHeight="1" x14ac:dyDescent="0.25">
      <c r="A31" s="76" t="str">
        <f t="shared" si="0"/>
        <v/>
      </c>
      <c r="B31" s="77" t="str">
        <f t="shared" si="1"/>
        <v/>
      </c>
      <c r="C31" s="78" t="str">
        <f t="shared" si="2"/>
        <v/>
      </c>
      <c r="D31" s="692"/>
      <c r="E31" s="693"/>
    </row>
    <row r="32" spans="1:5" ht="63" customHeight="1" x14ac:dyDescent="0.25">
      <c r="A32" s="76" t="str">
        <f t="shared" si="0"/>
        <v/>
      </c>
      <c r="B32" s="77" t="str">
        <f t="shared" si="1"/>
        <v/>
      </c>
      <c r="C32" s="78" t="str">
        <f t="shared" si="2"/>
        <v/>
      </c>
      <c r="D32" s="692"/>
      <c r="E32" s="693"/>
    </row>
    <row r="33" spans="1:5" ht="63" customHeight="1" x14ac:dyDescent="0.25">
      <c r="A33" s="76" t="str">
        <f t="shared" si="0"/>
        <v/>
      </c>
      <c r="B33" s="77" t="str">
        <f t="shared" si="1"/>
        <v/>
      </c>
      <c r="C33" s="78" t="str">
        <f t="shared" si="2"/>
        <v/>
      </c>
      <c r="D33" s="692"/>
      <c r="E33" s="693"/>
    </row>
    <row r="34" spans="1:5" ht="63" customHeight="1" x14ac:dyDescent="0.25">
      <c r="A34" s="76" t="str">
        <f t="shared" si="0"/>
        <v/>
      </c>
      <c r="B34" s="77" t="str">
        <f t="shared" si="1"/>
        <v/>
      </c>
      <c r="C34" s="78" t="str">
        <f t="shared" si="2"/>
        <v/>
      </c>
      <c r="D34" s="692"/>
      <c r="E34" s="693"/>
    </row>
    <row r="35" spans="1:5" ht="63" customHeight="1" x14ac:dyDescent="0.25">
      <c r="A35" s="76" t="str">
        <f t="shared" si="0"/>
        <v/>
      </c>
      <c r="B35" s="77" t="str">
        <f t="shared" si="1"/>
        <v/>
      </c>
      <c r="C35" s="78" t="str">
        <f t="shared" si="2"/>
        <v/>
      </c>
      <c r="D35" s="692"/>
      <c r="E35" s="693"/>
    </row>
    <row r="36" spans="1:5" ht="63" customHeight="1" x14ac:dyDescent="0.25">
      <c r="A36" s="76" t="str">
        <f t="shared" si="0"/>
        <v/>
      </c>
      <c r="B36" s="77" t="str">
        <f t="shared" si="1"/>
        <v/>
      </c>
      <c r="C36" s="78" t="str">
        <f t="shared" si="2"/>
        <v/>
      </c>
      <c r="D36" s="692"/>
      <c r="E36" s="693"/>
    </row>
    <row r="37" spans="1:5" ht="63" customHeight="1" x14ac:dyDescent="0.25">
      <c r="A37" s="76" t="str">
        <f t="shared" si="0"/>
        <v/>
      </c>
      <c r="B37" s="77" t="str">
        <f t="shared" si="1"/>
        <v/>
      </c>
      <c r="C37" s="78" t="str">
        <f t="shared" si="2"/>
        <v/>
      </c>
      <c r="D37" s="692"/>
      <c r="E37" s="693"/>
    </row>
    <row r="38" spans="1:5" ht="63" customHeight="1" x14ac:dyDescent="0.25">
      <c r="A38" s="76" t="str">
        <f t="shared" si="0"/>
        <v/>
      </c>
      <c r="B38" s="77" t="str">
        <f t="shared" si="1"/>
        <v/>
      </c>
      <c r="C38" s="78" t="str">
        <f t="shared" si="2"/>
        <v/>
      </c>
      <c r="D38" s="692"/>
      <c r="E38" s="693"/>
    </row>
    <row r="39" spans="1:5" ht="63" customHeight="1" x14ac:dyDescent="0.25">
      <c r="A39" s="76" t="str">
        <f t="shared" si="0"/>
        <v/>
      </c>
      <c r="B39" s="77" t="str">
        <f t="shared" si="1"/>
        <v/>
      </c>
      <c r="C39" s="78" t="str">
        <f t="shared" si="2"/>
        <v/>
      </c>
      <c r="D39" s="692"/>
      <c r="E39" s="693"/>
    </row>
    <row r="40" spans="1:5" ht="63" customHeight="1" x14ac:dyDescent="0.25">
      <c r="A40" s="76" t="str">
        <f t="shared" si="0"/>
        <v/>
      </c>
      <c r="B40" s="77" t="str">
        <f t="shared" si="1"/>
        <v/>
      </c>
      <c r="C40" s="78" t="str">
        <f t="shared" si="2"/>
        <v/>
      </c>
      <c r="D40" s="692"/>
      <c r="E40" s="693"/>
    </row>
    <row r="41" spans="1:5" ht="63" customHeight="1" x14ac:dyDescent="0.25">
      <c r="A41" s="76" t="str">
        <f t="shared" si="0"/>
        <v/>
      </c>
      <c r="B41" s="77" t="str">
        <f t="shared" si="1"/>
        <v/>
      </c>
      <c r="C41" s="78" t="str">
        <f t="shared" si="2"/>
        <v/>
      </c>
      <c r="D41" s="692"/>
      <c r="E41" s="693"/>
    </row>
    <row r="42" spans="1:5" ht="63" customHeight="1" x14ac:dyDescent="0.25">
      <c r="A42" s="76" t="str">
        <f t="shared" si="0"/>
        <v/>
      </c>
      <c r="B42" s="77" t="str">
        <f t="shared" si="1"/>
        <v/>
      </c>
      <c r="C42" s="78" t="str">
        <f t="shared" si="2"/>
        <v/>
      </c>
      <c r="D42" s="692"/>
      <c r="E42" s="693"/>
    </row>
    <row r="43" spans="1:5" ht="63" customHeight="1" x14ac:dyDescent="0.25">
      <c r="A43" s="76" t="str">
        <f t="shared" si="0"/>
        <v/>
      </c>
      <c r="B43" s="77" t="str">
        <f t="shared" si="1"/>
        <v/>
      </c>
      <c r="C43" s="78" t="str">
        <f t="shared" si="2"/>
        <v/>
      </c>
      <c r="D43" s="692"/>
      <c r="E43" s="693"/>
    </row>
    <row r="44" spans="1:5" ht="63" customHeight="1" x14ac:dyDescent="0.25">
      <c r="A44" s="76" t="str">
        <f t="shared" si="0"/>
        <v/>
      </c>
      <c r="B44" s="77" t="str">
        <f t="shared" si="1"/>
        <v/>
      </c>
      <c r="C44" s="78" t="str">
        <f t="shared" si="2"/>
        <v/>
      </c>
      <c r="D44" s="692"/>
      <c r="E44" s="693"/>
    </row>
    <row r="45" spans="1:5" ht="63" customHeight="1" x14ac:dyDescent="0.25">
      <c r="A45" s="76" t="str">
        <f t="shared" si="0"/>
        <v/>
      </c>
      <c r="B45" s="77" t="str">
        <f t="shared" si="1"/>
        <v/>
      </c>
      <c r="C45" s="78" t="str">
        <f t="shared" si="2"/>
        <v/>
      </c>
      <c r="D45" s="692"/>
      <c r="E45" s="693"/>
    </row>
    <row r="46" spans="1:5" ht="63" customHeight="1" x14ac:dyDescent="0.25">
      <c r="A46" s="76" t="str">
        <f t="shared" si="0"/>
        <v/>
      </c>
      <c r="B46" s="77" t="str">
        <f t="shared" si="1"/>
        <v/>
      </c>
      <c r="C46" s="78" t="str">
        <f t="shared" si="2"/>
        <v/>
      </c>
      <c r="D46" s="692"/>
      <c r="E46" s="693"/>
    </row>
    <row r="47" spans="1:5" ht="63" customHeight="1" x14ac:dyDescent="0.25">
      <c r="A47" s="76" t="str">
        <f t="shared" si="0"/>
        <v/>
      </c>
      <c r="B47" s="77" t="str">
        <f t="shared" si="1"/>
        <v/>
      </c>
      <c r="C47" s="78" t="str">
        <f t="shared" si="2"/>
        <v/>
      </c>
      <c r="D47" s="692"/>
      <c r="E47" s="693"/>
    </row>
    <row r="48" spans="1:5" ht="63" customHeight="1" x14ac:dyDescent="0.25">
      <c r="A48" s="76" t="str">
        <f t="shared" si="0"/>
        <v/>
      </c>
      <c r="B48" s="77" t="str">
        <f t="shared" si="1"/>
        <v/>
      </c>
      <c r="C48" s="78" t="str">
        <f t="shared" si="2"/>
        <v/>
      </c>
      <c r="D48" s="692"/>
      <c r="E48" s="693"/>
    </row>
    <row r="49" spans="1:5" ht="63" customHeight="1" x14ac:dyDescent="0.25">
      <c r="A49" s="76" t="str">
        <f t="shared" si="0"/>
        <v/>
      </c>
      <c r="B49" s="77" t="str">
        <f t="shared" si="1"/>
        <v/>
      </c>
      <c r="C49" s="78" t="str">
        <f t="shared" si="2"/>
        <v/>
      </c>
      <c r="D49" s="692"/>
      <c r="E49" s="693"/>
    </row>
    <row r="50" spans="1:5" ht="63" customHeight="1" x14ac:dyDescent="0.25">
      <c r="A50" s="76" t="str">
        <f t="shared" si="0"/>
        <v/>
      </c>
      <c r="B50" s="77" t="str">
        <f t="shared" si="1"/>
        <v/>
      </c>
      <c r="C50" s="78" t="str">
        <f t="shared" si="2"/>
        <v/>
      </c>
      <c r="D50" s="692"/>
      <c r="E50" s="693"/>
    </row>
  </sheetData>
  <sheetProtection password="CC74" sheet="1" objects="1" scenarios="1" insertHyperlinks="0"/>
  <mergeCells count="50">
    <mergeCell ref="D49:E49"/>
    <mergeCell ref="D50:E50"/>
    <mergeCell ref="D43:E43"/>
    <mergeCell ref="D44:E44"/>
    <mergeCell ref="D45:E45"/>
    <mergeCell ref="D46:E46"/>
    <mergeCell ref="D47:E47"/>
    <mergeCell ref="D48:E48"/>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D7:E7"/>
    <mergeCell ref="D8:E8"/>
    <mergeCell ref="D9:E9"/>
    <mergeCell ref="D10:E10"/>
    <mergeCell ref="D11:E11"/>
    <mergeCell ref="D12:E12"/>
    <mergeCell ref="D13:E13"/>
    <mergeCell ref="D14:E14"/>
    <mergeCell ref="D15:E15"/>
    <mergeCell ref="D16:E16"/>
    <mergeCell ref="D17:E17"/>
    <mergeCell ref="D6:E6"/>
    <mergeCell ref="D1:D3"/>
    <mergeCell ref="E2:E3"/>
    <mergeCell ref="A3:C3"/>
    <mergeCell ref="D4:E4"/>
    <mergeCell ref="D5:E5"/>
  </mergeCells>
  <pageMargins left="0.7" right="0.7" top="0.75" bottom="0.75" header="0.3" footer="0.3"/>
  <pageSetup paperSize="9" orientation="portrait" horizontalDpi="4294967293" verticalDpi="4294967293"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1" customWidth="1"/>
  </cols>
  <sheetData>
    <row r="1" spans="1:5" ht="15.75" customHeight="1" x14ac:dyDescent="0.25">
      <c r="A1" s="102" t="str">
        <f>FisaAutoevaluare!A1</f>
        <v>Universitatea SPIRU HARET - 
Anul universitar 2021-2022</v>
      </c>
      <c r="B1" s="102"/>
      <c r="C1" s="102"/>
      <c r="D1" s="669" t="str">
        <f>HYPERLINK("#FisaAutoevaluare!D260","Inapoi in Fisa D")</f>
        <v>Inapoi in Fisa D</v>
      </c>
      <c r="E1" s="194" t="str">
        <f>FisaAutoevaluare!B260</f>
        <v>Implicare în activităţi privind educația</v>
      </c>
    </row>
    <row r="2" spans="1:5" ht="15.75" customHeight="1" x14ac:dyDescent="0.25">
      <c r="A2" s="102">
        <f>FisaAutoevaluare!D2</f>
        <v>0</v>
      </c>
      <c r="B2" s="102"/>
      <c r="C2" s="102"/>
      <c r="D2" s="670"/>
      <c r="E2" s="688" t="str">
        <f>FisaAutoevaluare!D260</f>
        <v>Coordonator de doctorat/ membru în comisii de doctorat.</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2424</v>
      </c>
      <c r="E4" s="195" t="s">
        <v>2422</v>
      </c>
    </row>
    <row r="5" spans="1:5" ht="63" customHeight="1" x14ac:dyDescent="0.25">
      <c r="A5" s="76" t="str">
        <f>IF(B5="","",ROW()-4)</f>
        <v/>
      </c>
      <c r="B5" s="77" t="str">
        <f>IF(AND(C5&lt;&gt;"",D5&lt;&gt;""),"D7","")</f>
        <v/>
      </c>
      <c r="C5" s="78" t="str">
        <f>IF(E5&lt;&gt;"",PROPER(A$3),"")</f>
        <v/>
      </c>
      <c r="D5" s="178"/>
      <c r="E5" s="178"/>
    </row>
    <row r="6" spans="1:5" ht="63" customHeight="1" x14ac:dyDescent="0.25">
      <c r="A6" s="76" t="str">
        <f t="shared" ref="A6:A50" si="0">IF(B6="","",ROW()-4)</f>
        <v/>
      </c>
      <c r="B6" s="77" t="str">
        <f t="shared" ref="B6:B50" si="1">IF(AND(C6&lt;&gt;"",D6&lt;&gt;""),"D7","")</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300-000000000000}">
      <formula1>dsapte</formula1>
    </dataValidation>
  </dataValidations>
  <pageMargins left="0.7" right="0.7" top="0.75" bottom="0.75" header="0.3" footer="0.3"/>
  <pageSetup paperSize="9" orientation="portrait" horizontalDpi="4294967293" verticalDpi="4294967293"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1" customWidth="1"/>
  </cols>
  <sheetData>
    <row r="1" spans="1:5" ht="15.75" customHeight="1" x14ac:dyDescent="0.25">
      <c r="A1" s="102" t="str">
        <f>FisaAutoevaluare!A1</f>
        <v>Universitatea SPIRU HARET - 
Anul universitar 2021-2022</v>
      </c>
      <c r="B1" s="102"/>
      <c r="C1" s="102"/>
      <c r="D1" s="669" t="str">
        <f>HYPERLINK("#FisaAutoevaluare!D261","Inapoi in Fisa D")</f>
        <v>Inapoi in Fisa D</v>
      </c>
      <c r="E1" s="194" t="str">
        <f>FisaAutoevaluare!B260</f>
        <v>Implicare în activităţi privind educația</v>
      </c>
    </row>
    <row r="2" spans="1:5" ht="15.75" customHeight="1" x14ac:dyDescent="0.25">
      <c r="A2" s="102">
        <f>FisaAutoevaluare!D2</f>
        <v>0</v>
      </c>
      <c r="B2" s="102"/>
      <c r="C2" s="102"/>
      <c r="D2" s="670"/>
      <c r="E2" s="688" t="str">
        <f>FisaAutoevaluare!D261</f>
        <v>Expert evaluator ARACIS/ CNCIS/ ANCS etc.</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2425</v>
      </c>
      <c r="E4" s="195" t="s">
        <v>2422</v>
      </c>
    </row>
    <row r="5" spans="1:5" ht="63" customHeight="1" x14ac:dyDescent="0.25">
      <c r="A5" s="76" t="str">
        <f>IF(B5="","",ROW()-4)</f>
        <v/>
      </c>
      <c r="B5" s="77" t="str">
        <f>IF(AND(C5&lt;&gt;"",D5&lt;&gt;""),"D8","")</f>
        <v/>
      </c>
      <c r="C5" s="78" t="str">
        <f>IF(E5&lt;&gt;"",PROPER(A$3),"")</f>
        <v/>
      </c>
      <c r="D5" s="178"/>
      <c r="E5" s="178"/>
    </row>
    <row r="6" spans="1:5" ht="63" customHeight="1" x14ac:dyDescent="0.25">
      <c r="A6" s="76" t="str">
        <f t="shared" ref="A6:A50" si="0">IF(B6="","",ROW()-4)</f>
        <v/>
      </c>
      <c r="B6" s="77" t="str">
        <f t="shared" ref="B6:B50" si="1">IF(AND(C6&lt;&gt;"",D6&lt;&gt;""),"D8","")</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400-000000000000}">
      <formula1>dopt</formula1>
    </dataValidation>
  </dataValidations>
  <pageMargins left="0.7" right="0.7" top="0.75" bottom="0.75" header="0.3" footer="0.3"/>
  <pageSetup paperSize="9" orientation="portrait" horizontalDpi="4294967293" verticalDpi="4294967293"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1" customWidth="1"/>
  </cols>
  <sheetData>
    <row r="1" spans="1:5" ht="15.75" customHeight="1" x14ac:dyDescent="0.25">
      <c r="A1" s="102" t="str">
        <f>FisaAutoevaluare!A1</f>
        <v>Universitatea SPIRU HARET - 
Anul universitar 2021-2022</v>
      </c>
      <c r="B1" s="102"/>
      <c r="C1" s="102"/>
      <c r="D1" s="669" t="str">
        <f>HYPERLINK("#FisaAutoevaluare!D262","Inapoi in Fisa D")</f>
        <v>Inapoi in Fisa D</v>
      </c>
      <c r="E1" s="194" t="str">
        <f>FisaAutoevaluare!B260</f>
        <v>Implicare în activităţi privind educația</v>
      </c>
    </row>
    <row r="2" spans="1:5" ht="15.75" customHeight="1" x14ac:dyDescent="0.25">
      <c r="A2" s="102">
        <f>FisaAutoevaluare!D2</f>
        <v>0</v>
      </c>
      <c r="B2" s="102"/>
      <c r="C2" s="102"/>
      <c r="D2" s="670"/>
      <c r="E2" s="688" t="str">
        <f>FisaAutoevaluare!D262</f>
        <v>Membru al Consiliului ARACIS/ cadru didactic participant în comisii de evaluare ARACIS din partea Universităţii Spiru Haret, pe domeniul postului ocupat sau pe domenii conexe.</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2426</v>
      </c>
      <c r="E4" s="195" t="s">
        <v>2422</v>
      </c>
    </row>
    <row r="5" spans="1:5" ht="63" customHeight="1" x14ac:dyDescent="0.25">
      <c r="A5" s="76" t="str">
        <f>IF(B5="","",ROW()-4)</f>
        <v/>
      </c>
      <c r="B5" s="77" t="str">
        <f>IF(AND(C5&lt;&gt;"",D5&lt;&gt;""),"D9","")</f>
        <v/>
      </c>
      <c r="C5" s="78" t="str">
        <f>IF(E5&lt;&gt;"",PROPER(A$3),"")</f>
        <v/>
      </c>
      <c r="D5" s="178"/>
      <c r="E5" s="178"/>
    </row>
    <row r="6" spans="1:5" ht="63" customHeight="1" x14ac:dyDescent="0.25">
      <c r="A6" s="76" t="str">
        <f t="shared" ref="A6:A50" si="0">IF(B6="","",ROW()-4)</f>
        <v/>
      </c>
      <c r="B6" s="77" t="str">
        <f t="shared" ref="B6:B50" si="1">IF(AND(C6&lt;&gt;"",D6&lt;&gt;""),"D9","")</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500-000000000000}">
      <formula1>dnoua</formula1>
    </dataValidation>
  </dataValidations>
  <pageMargins left="0.7" right="0.7" top="0.75" bottom="0.75" header="0.3" footer="0.3"/>
  <pageSetup paperSize="9" orientation="portrait" horizontalDpi="4294967293" verticalDpi="4294967293"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1" customWidth="1"/>
  </cols>
  <sheetData>
    <row r="1" spans="1:5" ht="15.75" customHeight="1" x14ac:dyDescent="0.25">
      <c r="A1" s="102" t="str">
        <f>FisaAutoevaluare!A1</f>
        <v>Universitatea SPIRU HARET - 
Anul universitar 2021-2022</v>
      </c>
      <c r="B1" s="102"/>
      <c r="C1" s="102"/>
      <c r="D1" s="669" t="str">
        <f>HYPERLINK("#FisaAutoevaluare!D263","Inapoi in Fisa D")</f>
        <v>Inapoi in Fisa D</v>
      </c>
      <c r="E1" s="194" t="str">
        <f>FisaAutoevaluare!B260</f>
        <v>Implicare în activităţi privind educația</v>
      </c>
    </row>
    <row r="2" spans="1:5" ht="15.75" customHeight="1" x14ac:dyDescent="0.25">
      <c r="A2" s="102">
        <f>FisaAutoevaluare!D2</f>
        <v>0</v>
      </c>
      <c r="B2" s="102"/>
      <c r="C2" s="102"/>
      <c r="D2" s="670"/>
      <c r="E2" s="688" t="str">
        <f>FisaAutoevaluare!D263</f>
        <v>Membru al Agenţiei Naţionale a Calificărilor în Învăţământul Superior.</v>
      </c>
    </row>
    <row r="3" spans="1:5" x14ac:dyDescent="0.25">
      <c r="A3" s="676" t="str">
        <f>IF(FisaAutoevaluare!D3="","?",FisaAutoevaluare!D3)</f>
        <v>?</v>
      </c>
      <c r="B3" s="676"/>
      <c r="C3" s="676"/>
      <c r="D3" s="671"/>
      <c r="E3" s="689"/>
    </row>
    <row r="4" spans="1:5" s="43" customFormat="1" x14ac:dyDescent="0.25">
      <c r="A4" s="74" t="s">
        <v>1962</v>
      </c>
      <c r="B4" s="75" t="s">
        <v>1963</v>
      </c>
      <c r="C4" s="75" t="s">
        <v>2277</v>
      </c>
      <c r="D4" s="690" t="s">
        <v>2422</v>
      </c>
      <c r="E4" s="691"/>
    </row>
    <row r="5" spans="1:5" ht="63" customHeight="1" x14ac:dyDescent="0.25">
      <c r="A5" s="76" t="str">
        <f>IF(B5="","",ROW()-4)</f>
        <v/>
      </c>
      <c r="B5" s="77" t="str">
        <f>IF(D5&lt;&gt;"","D10","")</f>
        <v/>
      </c>
      <c r="C5" s="78" t="str">
        <f>IF(D5&lt;&gt;"",PROPER(A$3),"")</f>
        <v/>
      </c>
      <c r="D5" s="692"/>
      <c r="E5" s="693"/>
    </row>
    <row r="6" spans="1:5" ht="63" customHeight="1" x14ac:dyDescent="0.25">
      <c r="A6" s="76" t="str">
        <f t="shared" ref="A6:A50" si="0">IF(B6="","",ROW()-4)</f>
        <v/>
      </c>
      <c r="B6" s="77" t="str">
        <f t="shared" ref="B6:B50" si="1">IF(D6&lt;&gt;"","D10","")</f>
        <v/>
      </c>
      <c r="C6" s="78" t="str">
        <f t="shared" ref="C6:C50" si="2">IF(D6&lt;&gt;"",PROPER(A$3),"")</f>
        <v/>
      </c>
      <c r="D6" s="692"/>
      <c r="E6" s="693"/>
    </row>
    <row r="7" spans="1:5" ht="63" customHeight="1" x14ac:dyDescent="0.25">
      <c r="A7" s="76" t="str">
        <f t="shared" si="0"/>
        <v/>
      </c>
      <c r="B7" s="77" t="str">
        <f t="shared" si="1"/>
        <v/>
      </c>
      <c r="C7" s="78" t="str">
        <f t="shared" si="2"/>
        <v/>
      </c>
      <c r="D7" s="692"/>
      <c r="E7" s="693"/>
    </row>
    <row r="8" spans="1:5" ht="63" customHeight="1" x14ac:dyDescent="0.25">
      <c r="A8" s="76" t="str">
        <f t="shared" si="0"/>
        <v/>
      </c>
      <c r="B8" s="77" t="str">
        <f t="shared" si="1"/>
        <v/>
      </c>
      <c r="C8" s="78" t="str">
        <f t="shared" si="2"/>
        <v/>
      </c>
      <c r="D8" s="692"/>
      <c r="E8" s="693"/>
    </row>
    <row r="9" spans="1:5" ht="63" customHeight="1" x14ac:dyDescent="0.25">
      <c r="A9" s="76" t="str">
        <f t="shared" si="0"/>
        <v/>
      </c>
      <c r="B9" s="77" t="str">
        <f t="shared" si="1"/>
        <v/>
      </c>
      <c r="C9" s="78" t="str">
        <f t="shared" si="2"/>
        <v/>
      </c>
      <c r="D9" s="692"/>
      <c r="E9" s="693"/>
    </row>
    <row r="10" spans="1:5" ht="63" customHeight="1" x14ac:dyDescent="0.25">
      <c r="A10" s="76" t="str">
        <f t="shared" si="0"/>
        <v/>
      </c>
      <c r="B10" s="77" t="str">
        <f t="shared" si="1"/>
        <v/>
      </c>
      <c r="C10" s="78" t="str">
        <f t="shared" si="2"/>
        <v/>
      </c>
      <c r="D10" s="692"/>
      <c r="E10" s="693"/>
    </row>
    <row r="11" spans="1:5" ht="63" customHeight="1" x14ac:dyDescent="0.25">
      <c r="A11" s="76" t="str">
        <f t="shared" si="0"/>
        <v/>
      </c>
      <c r="B11" s="77" t="str">
        <f t="shared" si="1"/>
        <v/>
      </c>
      <c r="C11" s="78" t="str">
        <f t="shared" si="2"/>
        <v/>
      </c>
      <c r="D11" s="692"/>
      <c r="E11" s="693"/>
    </row>
    <row r="12" spans="1:5" ht="63" customHeight="1" x14ac:dyDescent="0.25">
      <c r="A12" s="76" t="str">
        <f t="shared" si="0"/>
        <v/>
      </c>
      <c r="B12" s="77" t="str">
        <f t="shared" si="1"/>
        <v/>
      </c>
      <c r="C12" s="78" t="str">
        <f t="shared" si="2"/>
        <v/>
      </c>
      <c r="D12" s="692"/>
      <c r="E12" s="693"/>
    </row>
    <row r="13" spans="1:5" ht="63" customHeight="1" x14ac:dyDescent="0.25">
      <c r="A13" s="76" t="str">
        <f t="shared" si="0"/>
        <v/>
      </c>
      <c r="B13" s="77" t="str">
        <f t="shared" si="1"/>
        <v/>
      </c>
      <c r="C13" s="78" t="str">
        <f t="shared" si="2"/>
        <v/>
      </c>
      <c r="D13" s="692"/>
      <c r="E13" s="693"/>
    </row>
    <row r="14" spans="1:5" ht="63" customHeight="1" x14ac:dyDescent="0.25">
      <c r="A14" s="76" t="str">
        <f t="shared" si="0"/>
        <v/>
      </c>
      <c r="B14" s="77" t="str">
        <f t="shared" si="1"/>
        <v/>
      </c>
      <c r="C14" s="78" t="str">
        <f t="shared" si="2"/>
        <v/>
      </c>
      <c r="D14" s="692"/>
      <c r="E14" s="693"/>
    </row>
    <row r="15" spans="1:5" ht="63" customHeight="1" x14ac:dyDescent="0.25">
      <c r="A15" s="76" t="str">
        <f t="shared" si="0"/>
        <v/>
      </c>
      <c r="B15" s="77" t="str">
        <f t="shared" si="1"/>
        <v/>
      </c>
      <c r="C15" s="78" t="str">
        <f t="shared" si="2"/>
        <v/>
      </c>
      <c r="D15" s="692"/>
      <c r="E15" s="693"/>
    </row>
    <row r="16" spans="1:5" ht="63" customHeight="1" x14ac:dyDescent="0.25">
      <c r="A16" s="76" t="str">
        <f t="shared" si="0"/>
        <v/>
      </c>
      <c r="B16" s="77" t="str">
        <f t="shared" si="1"/>
        <v/>
      </c>
      <c r="C16" s="78" t="str">
        <f t="shared" si="2"/>
        <v/>
      </c>
      <c r="D16" s="692"/>
      <c r="E16" s="693"/>
    </row>
    <row r="17" spans="1:5" ht="63" customHeight="1" x14ac:dyDescent="0.25">
      <c r="A17" s="76" t="str">
        <f t="shared" si="0"/>
        <v/>
      </c>
      <c r="B17" s="77" t="str">
        <f t="shared" si="1"/>
        <v/>
      </c>
      <c r="C17" s="78" t="str">
        <f t="shared" si="2"/>
        <v/>
      </c>
      <c r="D17" s="692"/>
      <c r="E17" s="693"/>
    </row>
    <row r="18" spans="1:5" ht="63" customHeight="1" x14ac:dyDescent="0.25">
      <c r="A18" s="76" t="str">
        <f t="shared" si="0"/>
        <v/>
      </c>
      <c r="B18" s="77" t="str">
        <f t="shared" si="1"/>
        <v/>
      </c>
      <c r="C18" s="78" t="str">
        <f t="shared" si="2"/>
        <v/>
      </c>
      <c r="D18" s="692"/>
      <c r="E18" s="693"/>
    </row>
    <row r="19" spans="1:5" ht="63" customHeight="1" x14ac:dyDescent="0.25">
      <c r="A19" s="76" t="str">
        <f t="shared" si="0"/>
        <v/>
      </c>
      <c r="B19" s="77" t="str">
        <f t="shared" si="1"/>
        <v/>
      </c>
      <c r="C19" s="78" t="str">
        <f t="shared" si="2"/>
        <v/>
      </c>
      <c r="D19" s="692"/>
      <c r="E19" s="693"/>
    </row>
    <row r="20" spans="1:5" ht="63" customHeight="1" x14ac:dyDescent="0.25">
      <c r="A20" s="76" t="str">
        <f t="shared" si="0"/>
        <v/>
      </c>
      <c r="B20" s="77" t="str">
        <f t="shared" si="1"/>
        <v/>
      </c>
      <c r="C20" s="78" t="str">
        <f t="shared" si="2"/>
        <v/>
      </c>
      <c r="D20" s="692"/>
      <c r="E20" s="693"/>
    </row>
    <row r="21" spans="1:5" ht="63" customHeight="1" x14ac:dyDescent="0.25">
      <c r="A21" s="76" t="str">
        <f t="shared" si="0"/>
        <v/>
      </c>
      <c r="B21" s="77" t="str">
        <f t="shared" si="1"/>
        <v/>
      </c>
      <c r="C21" s="78" t="str">
        <f t="shared" si="2"/>
        <v/>
      </c>
      <c r="D21" s="692"/>
      <c r="E21" s="693"/>
    </row>
    <row r="22" spans="1:5" ht="63" customHeight="1" x14ac:dyDescent="0.25">
      <c r="A22" s="76" t="str">
        <f t="shared" si="0"/>
        <v/>
      </c>
      <c r="B22" s="77" t="str">
        <f t="shared" si="1"/>
        <v/>
      </c>
      <c r="C22" s="78" t="str">
        <f t="shared" si="2"/>
        <v/>
      </c>
      <c r="D22" s="692"/>
      <c r="E22" s="693"/>
    </row>
    <row r="23" spans="1:5" ht="63" customHeight="1" x14ac:dyDescent="0.25">
      <c r="A23" s="76" t="str">
        <f t="shared" si="0"/>
        <v/>
      </c>
      <c r="B23" s="77" t="str">
        <f t="shared" si="1"/>
        <v/>
      </c>
      <c r="C23" s="78" t="str">
        <f t="shared" si="2"/>
        <v/>
      </c>
      <c r="D23" s="692"/>
      <c r="E23" s="693"/>
    </row>
    <row r="24" spans="1:5" ht="63" customHeight="1" x14ac:dyDescent="0.25">
      <c r="A24" s="76" t="str">
        <f t="shared" si="0"/>
        <v/>
      </c>
      <c r="B24" s="77" t="str">
        <f t="shared" si="1"/>
        <v/>
      </c>
      <c r="C24" s="78" t="str">
        <f t="shared" si="2"/>
        <v/>
      </c>
      <c r="D24" s="692"/>
      <c r="E24" s="693"/>
    </row>
    <row r="25" spans="1:5" ht="63" customHeight="1" x14ac:dyDescent="0.25">
      <c r="A25" s="76" t="str">
        <f t="shared" si="0"/>
        <v/>
      </c>
      <c r="B25" s="77" t="str">
        <f t="shared" si="1"/>
        <v/>
      </c>
      <c r="C25" s="78" t="str">
        <f t="shared" si="2"/>
        <v/>
      </c>
      <c r="D25" s="692"/>
      <c r="E25" s="693"/>
    </row>
    <row r="26" spans="1:5" ht="63" customHeight="1" x14ac:dyDescent="0.25">
      <c r="A26" s="76" t="str">
        <f t="shared" si="0"/>
        <v/>
      </c>
      <c r="B26" s="77" t="str">
        <f t="shared" si="1"/>
        <v/>
      </c>
      <c r="C26" s="78" t="str">
        <f t="shared" si="2"/>
        <v/>
      </c>
      <c r="D26" s="692"/>
      <c r="E26" s="693"/>
    </row>
    <row r="27" spans="1:5" ht="63" customHeight="1" x14ac:dyDescent="0.25">
      <c r="A27" s="76" t="str">
        <f t="shared" si="0"/>
        <v/>
      </c>
      <c r="B27" s="77" t="str">
        <f t="shared" si="1"/>
        <v/>
      </c>
      <c r="C27" s="78" t="str">
        <f t="shared" si="2"/>
        <v/>
      </c>
      <c r="D27" s="692"/>
      <c r="E27" s="693"/>
    </row>
    <row r="28" spans="1:5" ht="63" customHeight="1" x14ac:dyDescent="0.25">
      <c r="A28" s="76" t="str">
        <f t="shared" si="0"/>
        <v/>
      </c>
      <c r="B28" s="77" t="str">
        <f t="shared" si="1"/>
        <v/>
      </c>
      <c r="C28" s="78" t="str">
        <f t="shared" si="2"/>
        <v/>
      </c>
      <c r="D28" s="692"/>
      <c r="E28" s="693"/>
    </row>
    <row r="29" spans="1:5" ht="63" customHeight="1" x14ac:dyDescent="0.25">
      <c r="A29" s="76" t="str">
        <f t="shared" si="0"/>
        <v/>
      </c>
      <c r="B29" s="77" t="str">
        <f t="shared" si="1"/>
        <v/>
      </c>
      <c r="C29" s="78" t="str">
        <f t="shared" si="2"/>
        <v/>
      </c>
      <c r="D29" s="692"/>
      <c r="E29" s="693"/>
    </row>
    <row r="30" spans="1:5" ht="63" customHeight="1" x14ac:dyDescent="0.25">
      <c r="A30" s="76" t="str">
        <f t="shared" si="0"/>
        <v/>
      </c>
      <c r="B30" s="77" t="str">
        <f t="shared" si="1"/>
        <v/>
      </c>
      <c r="C30" s="78" t="str">
        <f t="shared" si="2"/>
        <v/>
      </c>
      <c r="D30" s="692"/>
      <c r="E30" s="693"/>
    </row>
    <row r="31" spans="1:5" ht="63" customHeight="1" x14ac:dyDescent="0.25">
      <c r="A31" s="76" t="str">
        <f t="shared" si="0"/>
        <v/>
      </c>
      <c r="B31" s="77" t="str">
        <f t="shared" si="1"/>
        <v/>
      </c>
      <c r="C31" s="78" t="str">
        <f t="shared" si="2"/>
        <v/>
      </c>
      <c r="D31" s="692"/>
      <c r="E31" s="693"/>
    </row>
    <row r="32" spans="1:5" ht="63" customHeight="1" x14ac:dyDescent="0.25">
      <c r="A32" s="76" t="str">
        <f t="shared" si="0"/>
        <v/>
      </c>
      <c r="B32" s="77" t="str">
        <f t="shared" si="1"/>
        <v/>
      </c>
      <c r="C32" s="78" t="str">
        <f t="shared" si="2"/>
        <v/>
      </c>
      <c r="D32" s="692"/>
      <c r="E32" s="693"/>
    </row>
    <row r="33" spans="1:5" ht="63" customHeight="1" x14ac:dyDescent="0.25">
      <c r="A33" s="76" t="str">
        <f t="shared" si="0"/>
        <v/>
      </c>
      <c r="B33" s="77" t="str">
        <f t="shared" si="1"/>
        <v/>
      </c>
      <c r="C33" s="78" t="str">
        <f t="shared" si="2"/>
        <v/>
      </c>
      <c r="D33" s="692"/>
      <c r="E33" s="693"/>
    </row>
    <row r="34" spans="1:5" ht="63" customHeight="1" x14ac:dyDescent="0.25">
      <c r="A34" s="76" t="str">
        <f t="shared" si="0"/>
        <v/>
      </c>
      <c r="B34" s="77" t="str">
        <f t="shared" si="1"/>
        <v/>
      </c>
      <c r="C34" s="78" t="str">
        <f t="shared" si="2"/>
        <v/>
      </c>
      <c r="D34" s="692"/>
      <c r="E34" s="693"/>
    </row>
    <row r="35" spans="1:5" ht="63" customHeight="1" x14ac:dyDescent="0.25">
      <c r="A35" s="76" t="str">
        <f t="shared" si="0"/>
        <v/>
      </c>
      <c r="B35" s="77" t="str">
        <f t="shared" si="1"/>
        <v/>
      </c>
      <c r="C35" s="78" t="str">
        <f t="shared" si="2"/>
        <v/>
      </c>
      <c r="D35" s="692"/>
      <c r="E35" s="693"/>
    </row>
    <row r="36" spans="1:5" ht="63" customHeight="1" x14ac:dyDescent="0.25">
      <c r="A36" s="76" t="str">
        <f t="shared" si="0"/>
        <v/>
      </c>
      <c r="B36" s="77" t="str">
        <f t="shared" si="1"/>
        <v/>
      </c>
      <c r="C36" s="78" t="str">
        <f t="shared" si="2"/>
        <v/>
      </c>
      <c r="D36" s="692"/>
      <c r="E36" s="693"/>
    </row>
    <row r="37" spans="1:5" ht="63" customHeight="1" x14ac:dyDescent="0.25">
      <c r="A37" s="76" t="str">
        <f t="shared" si="0"/>
        <v/>
      </c>
      <c r="B37" s="77" t="str">
        <f t="shared" si="1"/>
        <v/>
      </c>
      <c r="C37" s="78" t="str">
        <f t="shared" si="2"/>
        <v/>
      </c>
      <c r="D37" s="692"/>
      <c r="E37" s="693"/>
    </row>
    <row r="38" spans="1:5" ht="63" customHeight="1" x14ac:dyDescent="0.25">
      <c r="A38" s="76" t="str">
        <f t="shared" si="0"/>
        <v/>
      </c>
      <c r="B38" s="77" t="str">
        <f t="shared" si="1"/>
        <v/>
      </c>
      <c r="C38" s="78" t="str">
        <f t="shared" si="2"/>
        <v/>
      </c>
      <c r="D38" s="692"/>
      <c r="E38" s="693"/>
    </row>
    <row r="39" spans="1:5" ht="63" customHeight="1" x14ac:dyDescent="0.25">
      <c r="A39" s="76" t="str">
        <f t="shared" si="0"/>
        <v/>
      </c>
      <c r="B39" s="77" t="str">
        <f t="shared" si="1"/>
        <v/>
      </c>
      <c r="C39" s="78" t="str">
        <f t="shared" si="2"/>
        <v/>
      </c>
      <c r="D39" s="692"/>
      <c r="E39" s="693"/>
    </row>
    <row r="40" spans="1:5" ht="63" customHeight="1" x14ac:dyDescent="0.25">
      <c r="A40" s="76" t="str">
        <f t="shared" si="0"/>
        <v/>
      </c>
      <c r="B40" s="77" t="str">
        <f t="shared" si="1"/>
        <v/>
      </c>
      <c r="C40" s="78" t="str">
        <f t="shared" si="2"/>
        <v/>
      </c>
      <c r="D40" s="692"/>
      <c r="E40" s="693"/>
    </row>
    <row r="41" spans="1:5" ht="63" customHeight="1" x14ac:dyDescent="0.25">
      <c r="A41" s="76" t="str">
        <f t="shared" si="0"/>
        <v/>
      </c>
      <c r="B41" s="77" t="str">
        <f t="shared" si="1"/>
        <v/>
      </c>
      <c r="C41" s="78" t="str">
        <f t="shared" si="2"/>
        <v/>
      </c>
      <c r="D41" s="692"/>
      <c r="E41" s="693"/>
    </row>
    <row r="42" spans="1:5" ht="63" customHeight="1" x14ac:dyDescent="0.25">
      <c r="A42" s="76" t="str">
        <f t="shared" si="0"/>
        <v/>
      </c>
      <c r="B42" s="77" t="str">
        <f t="shared" si="1"/>
        <v/>
      </c>
      <c r="C42" s="78" t="str">
        <f t="shared" si="2"/>
        <v/>
      </c>
      <c r="D42" s="692"/>
      <c r="E42" s="693"/>
    </row>
    <row r="43" spans="1:5" ht="63" customHeight="1" x14ac:dyDescent="0.25">
      <c r="A43" s="76" t="str">
        <f t="shared" si="0"/>
        <v/>
      </c>
      <c r="B43" s="77" t="str">
        <f t="shared" si="1"/>
        <v/>
      </c>
      <c r="C43" s="78" t="str">
        <f t="shared" si="2"/>
        <v/>
      </c>
      <c r="D43" s="692"/>
      <c r="E43" s="693"/>
    </row>
    <row r="44" spans="1:5" ht="63" customHeight="1" x14ac:dyDescent="0.25">
      <c r="A44" s="76" t="str">
        <f t="shared" si="0"/>
        <v/>
      </c>
      <c r="B44" s="77" t="str">
        <f t="shared" si="1"/>
        <v/>
      </c>
      <c r="C44" s="78" t="str">
        <f t="shared" si="2"/>
        <v/>
      </c>
      <c r="D44" s="692"/>
      <c r="E44" s="693"/>
    </row>
    <row r="45" spans="1:5" ht="63" customHeight="1" x14ac:dyDescent="0.25">
      <c r="A45" s="76" t="str">
        <f t="shared" si="0"/>
        <v/>
      </c>
      <c r="B45" s="77" t="str">
        <f t="shared" si="1"/>
        <v/>
      </c>
      <c r="C45" s="78" t="str">
        <f t="shared" si="2"/>
        <v/>
      </c>
      <c r="D45" s="692"/>
      <c r="E45" s="693"/>
    </row>
    <row r="46" spans="1:5" ht="63" customHeight="1" x14ac:dyDescent="0.25">
      <c r="A46" s="76" t="str">
        <f t="shared" si="0"/>
        <v/>
      </c>
      <c r="B46" s="77" t="str">
        <f t="shared" si="1"/>
        <v/>
      </c>
      <c r="C46" s="78" t="str">
        <f t="shared" si="2"/>
        <v/>
      </c>
      <c r="D46" s="692"/>
      <c r="E46" s="693"/>
    </row>
    <row r="47" spans="1:5" ht="63" customHeight="1" x14ac:dyDescent="0.25">
      <c r="A47" s="76" t="str">
        <f t="shared" si="0"/>
        <v/>
      </c>
      <c r="B47" s="77" t="str">
        <f t="shared" si="1"/>
        <v/>
      </c>
      <c r="C47" s="78" t="str">
        <f t="shared" si="2"/>
        <v/>
      </c>
      <c r="D47" s="692"/>
      <c r="E47" s="693"/>
    </row>
    <row r="48" spans="1:5" ht="63" customHeight="1" x14ac:dyDescent="0.25">
      <c r="A48" s="76" t="str">
        <f t="shared" si="0"/>
        <v/>
      </c>
      <c r="B48" s="77" t="str">
        <f t="shared" si="1"/>
        <v/>
      </c>
      <c r="C48" s="78" t="str">
        <f t="shared" si="2"/>
        <v/>
      </c>
      <c r="D48" s="692"/>
      <c r="E48" s="693"/>
    </row>
    <row r="49" spans="1:5" ht="63" customHeight="1" x14ac:dyDescent="0.25">
      <c r="A49" s="76" t="str">
        <f t="shared" si="0"/>
        <v/>
      </c>
      <c r="B49" s="77" t="str">
        <f t="shared" si="1"/>
        <v/>
      </c>
      <c r="C49" s="78" t="str">
        <f t="shared" si="2"/>
        <v/>
      </c>
      <c r="D49" s="692"/>
      <c r="E49" s="693"/>
    </row>
    <row r="50" spans="1:5" ht="63" customHeight="1" x14ac:dyDescent="0.25">
      <c r="A50" s="76" t="str">
        <f t="shared" si="0"/>
        <v/>
      </c>
      <c r="B50" s="77" t="str">
        <f t="shared" si="1"/>
        <v/>
      </c>
      <c r="C50" s="78" t="str">
        <f t="shared" si="2"/>
        <v/>
      </c>
      <c r="D50" s="692"/>
      <c r="E50" s="693"/>
    </row>
  </sheetData>
  <sheetProtection password="CC74" sheet="1" objects="1" scenarios="1" insertHyperlinks="0"/>
  <mergeCells count="50">
    <mergeCell ref="D49:E49"/>
    <mergeCell ref="D50:E50"/>
    <mergeCell ref="D43:E43"/>
    <mergeCell ref="D44:E44"/>
    <mergeCell ref="D45:E45"/>
    <mergeCell ref="D46:E46"/>
    <mergeCell ref="D47:E47"/>
    <mergeCell ref="D48:E48"/>
    <mergeCell ref="D42:E42"/>
    <mergeCell ref="D31:E31"/>
    <mergeCell ref="D32:E32"/>
    <mergeCell ref="D33:E33"/>
    <mergeCell ref="D34:E34"/>
    <mergeCell ref="D35:E35"/>
    <mergeCell ref="D36:E36"/>
    <mergeCell ref="D37:E37"/>
    <mergeCell ref="D38:E38"/>
    <mergeCell ref="D39:E39"/>
    <mergeCell ref="D40:E40"/>
    <mergeCell ref="D41:E41"/>
    <mergeCell ref="D30:E30"/>
    <mergeCell ref="D19:E19"/>
    <mergeCell ref="D20:E20"/>
    <mergeCell ref="D21:E21"/>
    <mergeCell ref="D22:E22"/>
    <mergeCell ref="D23:E23"/>
    <mergeCell ref="D24:E24"/>
    <mergeCell ref="D25:E25"/>
    <mergeCell ref="D26:E26"/>
    <mergeCell ref="D27:E27"/>
    <mergeCell ref="D28:E28"/>
    <mergeCell ref="D29:E29"/>
    <mergeCell ref="D18:E18"/>
    <mergeCell ref="D7:E7"/>
    <mergeCell ref="D8:E8"/>
    <mergeCell ref="D9:E9"/>
    <mergeCell ref="D10:E10"/>
    <mergeCell ref="D11:E11"/>
    <mergeCell ref="D12:E12"/>
    <mergeCell ref="D13:E13"/>
    <mergeCell ref="D14:E14"/>
    <mergeCell ref="D15:E15"/>
    <mergeCell ref="D16:E16"/>
    <mergeCell ref="D17:E17"/>
    <mergeCell ref="D6:E6"/>
    <mergeCell ref="D1:D3"/>
    <mergeCell ref="E2:E3"/>
    <mergeCell ref="A3:C3"/>
    <mergeCell ref="D4:E4"/>
    <mergeCell ref="D5:E5"/>
  </mergeCells>
  <pageMargins left="0.7" right="0.7" top="0.75" bottom="0.75" header="0.3" footer="0.3"/>
  <pageSetup paperSize="9" orientation="portrait" horizontalDpi="4294967293" verticalDpi="4294967293"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1" customWidth="1"/>
  </cols>
  <sheetData>
    <row r="1" spans="1:5" ht="15.75" customHeight="1" x14ac:dyDescent="0.25">
      <c r="A1" s="102" t="str">
        <f>FisaAutoevaluare!A1</f>
        <v>Universitatea SPIRU HARET - 
Anul universitar 2021-2022</v>
      </c>
      <c r="B1" s="102"/>
      <c r="C1" s="102"/>
      <c r="D1" s="669" t="str">
        <f>HYPERLINK("#FisaAutoevaluare!D264","Inapoi in Fisa D")</f>
        <v>Inapoi in Fisa D</v>
      </c>
      <c r="E1" s="194" t="str">
        <f>FisaAutoevaluare!B260</f>
        <v>Implicare în activităţi privind educația</v>
      </c>
    </row>
    <row r="2" spans="1:5" ht="15.75" customHeight="1" x14ac:dyDescent="0.25">
      <c r="A2" s="102">
        <f>FisaAutoevaluare!D2</f>
        <v>0</v>
      </c>
      <c r="B2" s="102"/>
      <c r="C2" s="102"/>
      <c r="D2" s="670"/>
      <c r="E2" s="688" t="str">
        <f>FisaAutoevaluare!D264</f>
        <v>Elaborarea, respectiv actualizarea şi obţinerea aprobării pentru modificări ale regulamentelor/ procedurilor/ metodologiilor Manualului Calităţii la Universitatea Spiru Haret.</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2310</v>
      </c>
      <c r="E4" s="195" t="s">
        <v>2422</v>
      </c>
    </row>
    <row r="5" spans="1:5" ht="63" customHeight="1" x14ac:dyDescent="0.25">
      <c r="A5" s="76" t="str">
        <f>IF(B5="","",ROW()-4)</f>
        <v/>
      </c>
      <c r="B5" s="77" t="str">
        <f>IF(AND(C5&lt;&gt;"",D5&lt;&gt;""),"D11","")</f>
        <v/>
      </c>
      <c r="C5" s="78" t="str">
        <f>IF(E5&lt;&gt;"",PROPER(A$3),"")</f>
        <v/>
      </c>
      <c r="D5" s="178"/>
      <c r="E5" s="178"/>
    </row>
    <row r="6" spans="1:5" ht="63" customHeight="1" x14ac:dyDescent="0.25">
      <c r="A6" s="76" t="str">
        <f t="shared" ref="A6:A50" si="0">IF(B6="","",ROW()-4)</f>
        <v/>
      </c>
      <c r="B6" s="77" t="str">
        <f t="shared" ref="B6:B50" si="1">IF(AND(C6&lt;&gt;"",D6&lt;&gt;""),"D11","")</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700-000000000000}">
      <formula1>dunuunu</formula1>
    </dataValidation>
  </dataValidations>
  <pageMargins left="0.7" right="0.7" top="0.75" bottom="0.75" header="0.3" footer="0.3"/>
  <pageSetup paperSize="9" orientation="portrait" horizontalDpi="4294967293" verticalDpi="4294967293"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6"/>
  </sheetPr>
  <dimension ref="A1:E50"/>
  <sheetViews>
    <sheetView zoomScale="80" zoomScaleNormal="80" workbookViewId="0">
      <pane ySplit="4" topLeftCell="A5" activePane="bottomLeft" state="frozen"/>
      <selection activeCell="D5" sqref="D5:E5"/>
      <selection pane="bottomLeft" activeCell="D1" sqref="D1:D3"/>
    </sheetView>
  </sheetViews>
  <sheetFormatPr defaultRowHeight="15" x14ac:dyDescent="0.25"/>
  <cols>
    <col min="1" max="1" width="6.5703125" customWidth="1"/>
    <col min="2" max="2" width="8" customWidth="1"/>
    <col min="3" max="3" width="42.5703125" customWidth="1"/>
    <col min="4" max="4" width="24.140625" customWidth="1"/>
    <col min="5" max="5" width="101" customWidth="1"/>
  </cols>
  <sheetData>
    <row r="1" spans="1:5" ht="15.75" customHeight="1" x14ac:dyDescent="0.25">
      <c r="A1" s="102" t="str">
        <f>FisaAutoevaluare!A1</f>
        <v>Universitatea SPIRU HARET - 
Anul universitar 2021-2022</v>
      </c>
      <c r="B1" s="102"/>
      <c r="C1" s="102"/>
      <c r="D1" s="669" t="str">
        <f>HYPERLINK("#FisaAutoevaluare!D265","Inapoi in Fisa D")</f>
        <v>Inapoi in Fisa D</v>
      </c>
      <c r="E1" s="194" t="str">
        <f>FisaAutoevaluare!B260</f>
        <v>Implicare în activităţi privind educația</v>
      </c>
    </row>
    <row r="2" spans="1:5" ht="15.75" customHeight="1" x14ac:dyDescent="0.25">
      <c r="A2" s="102">
        <f>FisaAutoevaluare!D2</f>
        <v>0</v>
      </c>
      <c r="B2" s="102"/>
      <c r="C2" s="102"/>
      <c r="D2" s="670"/>
      <c r="E2" s="688" t="str">
        <f>FisaAutoevaluare!D265</f>
        <v>Membru în academii/ organisme naţionale sau internaţionale de specialitate/asociaţii sau societăţi profesional - ştiinţifice, în domeniul postului ocupat.</v>
      </c>
    </row>
    <row r="3" spans="1:5" x14ac:dyDescent="0.25">
      <c r="A3" s="676" t="str">
        <f>IF(FisaAutoevaluare!D3="","?",FisaAutoevaluare!D3)</f>
        <v>?</v>
      </c>
      <c r="B3" s="676"/>
      <c r="C3" s="676"/>
      <c r="D3" s="671"/>
      <c r="E3" s="689"/>
    </row>
    <row r="4" spans="1:5" s="43" customFormat="1" ht="30" customHeight="1" x14ac:dyDescent="0.25">
      <c r="A4" s="74" t="s">
        <v>1962</v>
      </c>
      <c r="B4" s="75" t="s">
        <v>1963</v>
      </c>
      <c r="C4" s="75" t="s">
        <v>2277</v>
      </c>
      <c r="D4" s="195" t="s">
        <v>2592</v>
      </c>
      <c r="E4" s="195" t="s">
        <v>2422</v>
      </c>
    </row>
    <row r="5" spans="1:5" ht="63" customHeight="1" x14ac:dyDescent="0.25">
      <c r="A5" s="76" t="str">
        <f>IF(B5="","",ROW()-4)</f>
        <v/>
      </c>
      <c r="B5" s="77" t="str">
        <f>IF(AND(C5&lt;&gt;"",D5&lt;&gt;""),"D12","")</f>
        <v/>
      </c>
      <c r="C5" s="78" t="str">
        <f>IF(E5&lt;&gt;"",PROPER(A$3),"")</f>
        <v/>
      </c>
      <c r="D5" s="178"/>
      <c r="E5" s="242"/>
    </row>
    <row r="6" spans="1:5" ht="63" customHeight="1" x14ac:dyDescent="0.25">
      <c r="A6" s="76" t="str">
        <f t="shared" ref="A6:A50" si="0">IF(B6="","",ROW()-4)</f>
        <v/>
      </c>
      <c r="B6" s="77" t="str">
        <f t="shared" ref="B6:B50" si="1">IF(AND(C6&lt;&gt;"",D6&lt;&gt;""),"D12","")</f>
        <v/>
      </c>
      <c r="C6" s="78" t="str">
        <f t="shared" ref="C6:C50" si="2">IF(E6&lt;&gt;"",PROPER(A$3),"")</f>
        <v/>
      </c>
      <c r="D6" s="178"/>
      <c r="E6" s="178"/>
    </row>
    <row r="7" spans="1:5" ht="63" customHeight="1" x14ac:dyDescent="0.25">
      <c r="A7" s="76" t="str">
        <f t="shared" si="0"/>
        <v/>
      </c>
      <c r="B7" s="77" t="str">
        <f t="shared" si="1"/>
        <v/>
      </c>
      <c r="C7" s="78" t="str">
        <f t="shared" si="2"/>
        <v/>
      </c>
      <c r="D7" s="178"/>
      <c r="E7" s="178"/>
    </row>
    <row r="8" spans="1:5" ht="63" customHeight="1" x14ac:dyDescent="0.25">
      <c r="A8" s="76" t="str">
        <f t="shared" si="0"/>
        <v/>
      </c>
      <c r="B8" s="77" t="str">
        <f t="shared" si="1"/>
        <v/>
      </c>
      <c r="C8" s="78" t="str">
        <f t="shared" si="2"/>
        <v/>
      </c>
      <c r="D8" s="178"/>
      <c r="E8" s="178"/>
    </row>
    <row r="9" spans="1:5" ht="63" customHeight="1" x14ac:dyDescent="0.25">
      <c r="A9" s="76" t="str">
        <f t="shared" si="0"/>
        <v/>
      </c>
      <c r="B9" s="77" t="str">
        <f t="shared" si="1"/>
        <v/>
      </c>
      <c r="C9" s="78" t="str">
        <f t="shared" si="2"/>
        <v/>
      </c>
      <c r="D9" s="178"/>
      <c r="E9" s="178"/>
    </row>
    <row r="10" spans="1:5" ht="63" customHeight="1" x14ac:dyDescent="0.25">
      <c r="A10" s="76" t="str">
        <f t="shared" si="0"/>
        <v/>
      </c>
      <c r="B10" s="77" t="str">
        <f t="shared" si="1"/>
        <v/>
      </c>
      <c r="C10" s="78" t="str">
        <f t="shared" si="2"/>
        <v/>
      </c>
      <c r="D10" s="178"/>
      <c r="E10" s="178"/>
    </row>
    <row r="11" spans="1:5" ht="63" customHeight="1" x14ac:dyDescent="0.25">
      <c r="A11" s="76" t="str">
        <f t="shared" si="0"/>
        <v/>
      </c>
      <c r="B11" s="77" t="str">
        <f t="shared" si="1"/>
        <v/>
      </c>
      <c r="C11" s="78" t="str">
        <f t="shared" si="2"/>
        <v/>
      </c>
      <c r="D11" s="178"/>
      <c r="E11" s="178"/>
    </row>
    <row r="12" spans="1:5" ht="63" customHeight="1" x14ac:dyDescent="0.25">
      <c r="A12" s="76" t="str">
        <f t="shared" si="0"/>
        <v/>
      </c>
      <c r="B12" s="77" t="str">
        <f t="shared" si="1"/>
        <v/>
      </c>
      <c r="C12" s="78" t="str">
        <f t="shared" si="2"/>
        <v/>
      </c>
      <c r="D12" s="178"/>
      <c r="E12" s="178"/>
    </row>
    <row r="13" spans="1:5" ht="63" customHeight="1" x14ac:dyDescent="0.25">
      <c r="A13" s="76" t="str">
        <f t="shared" si="0"/>
        <v/>
      </c>
      <c r="B13" s="77" t="str">
        <f t="shared" si="1"/>
        <v/>
      </c>
      <c r="C13" s="78" t="str">
        <f t="shared" si="2"/>
        <v/>
      </c>
      <c r="D13" s="178"/>
      <c r="E13" s="178"/>
    </row>
    <row r="14" spans="1:5" ht="63" customHeight="1" x14ac:dyDescent="0.25">
      <c r="A14" s="76" t="str">
        <f t="shared" si="0"/>
        <v/>
      </c>
      <c r="B14" s="77" t="str">
        <f t="shared" si="1"/>
        <v/>
      </c>
      <c r="C14" s="78" t="str">
        <f t="shared" si="2"/>
        <v/>
      </c>
      <c r="D14" s="178"/>
      <c r="E14" s="178"/>
    </row>
    <row r="15" spans="1:5" ht="63" customHeight="1" x14ac:dyDescent="0.25">
      <c r="A15" s="76" t="str">
        <f t="shared" si="0"/>
        <v/>
      </c>
      <c r="B15" s="77" t="str">
        <f t="shared" si="1"/>
        <v/>
      </c>
      <c r="C15" s="78" t="str">
        <f t="shared" si="2"/>
        <v/>
      </c>
      <c r="D15" s="178"/>
      <c r="E15" s="178"/>
    </row>
    <row r="16" spans="1:5" ht="63" customHeight="1" x14ac:dyDescent="0.25">
      <c r="A16" s="76" t="str">
        <f t="shared" si="0"/>
        <v/>
      </c>
      <c r="B16" s="77" t="str">
        <f t="shared" si="1"/>
        <v/>
      </c>
      <c r="C16" s="78" t="str">
        <f t="shared" si="2"/>
        <v/>
      </c>
      <c r="D16" s="178"/>
      <c r="E16" s="178"/>
    </row>
    <row r="17" spans="1:5" ht="63" customHeight="1" x14ac:dyDescent="0.25">
      <c r="A17" s="76" t="str">
        <f t="shared" si="0"/>
        <v/>
      </c>
      <c r="B17" s="77" t="str">
        <f t="shared" si="1"/>
        <v/>
      </c>
      <c r="C17" s="78" t="str">
        <f t="shared" si="2"/>
        <v/>
      </c>
      <c r="D17" s="178"/>
      <c r="E17" s="178"/>
    </row>
    <row r="18" spans="1:5" ht="63" customHeight="1" x14ac:dyDescent="0.25">
      <c r="A18" s="76" t="str">
        <f t="shared" si="0"/>
        <v/>
      </c>
      <c r="B18" s="77" t="str">
        <f t="shared" si="1"/>
        <v/>
      </c>
      <c r="C18" s="78" t="str">
        <f t="shared" si="2"/>
        <v/>
      </c>
      <c r="D18" s="178"/>
      <c r="E18" s="178"/>
    </row>
    <row r="19" spans="1:5" ht="63" customHeight="1" x14ac:dyDescent="0.25">
      <c r="A19" s="76" t="str">
        <f t="shared" si="0"/>
        <v/>
      </c>
      <c r="B19" s="77" t="str">
        <f t="shared" si="1"/>
        <v/>
      </c>
      <c r="C19" s="78" t="str">
        <f t="shared" si="2"/>
        <v/>
      </c>
      <c r="D19" s="178"/>
      <c r="E19" s="178"/>
    </row>
    <row r="20" spans="1:5" ht="63" customHeight="1" x14ac:dyDescent="0.25">
      <c r="A20" s="76" t="str">
        <f t="shared" si="0"/>
        <v/>
      </c>
      <c r="B20" s="77" t="str">
        <f t="shared" si="1"/>
        <v/>
      </c>
      <c r="C20" s="78" t="str">
        <f t="shared" si="2"/>
        <v/>
      </c>
      <c r="D20" s="178"/>
      <c r="E20" s="178"/>
    </row>
    <row r="21" spans="1:5" ht="63" customHeight="1" x14ac:dyDescent="0.25">
      <c r="A21" s="76" t="str">
        <f t="shared" si="0"/>
        <v/>
      </c>
      <c r="B21" s="77" t="str">
        <f t="shared" si="1"/>
        <v/>
      </c>
      <c r="C21" s="78" t="str">
        <f t="shared" si="2"/>
        <v/>
      </c>
      <c r="D21" s="178"/>
      <c r="E21" s="178"/>
    </row>
    <row r="22" spans="1:5" ht="63" customHeight="1" x14ac:dyDescent="0.25">
      <c r="A22" s="76" t="str">
        <f t="shared" si="0"/>
        <v/>
      </c>
      <c r="B22" s="77" t="str">
        <f t="shared" si="1"/>
        <v/>
      </c>
      <c r="C22" s="78" t="str">
        <f t="shared" si="2"/>
        <v/>
      </c>
      <c r="D22" s="178"/>
      <c r="E22" s="178"/>
    </row>
    <row r="23" spans="1:5" ht="63" customHeight="1" x14ac:dyDescent="0.25">
      <c r="A23" s="76" t="str">
        <f t="shared" si="0"/>
        <v/>
      </c>
      <c r="B23" s="77" t="str">
        <f t="shared" si="1"/>
        <v/>
      </c>
      <c r="C23" s="78" t="str">
        <f t="shared" si="2"/>
        <v/>
      </c>
      <c r="D23" s="178"/>
      <c r="E23" s="178"/>
    </row>
    <row r="24" spans="1:5" ht="63" customHeight="1" x14ac:dyDescent="0.25">
      <c r="A24" s="76" t="str">
        <f t="shared" si="0"/>
        <v/>
      </c>
      <c r="B24" s="77" t="str">
        <f t="shared" si="1"/>
        <v/>
      </c>
      <c r="C24" s="78" t="str">
        <f t="shared" si="2"/>
        <v/>
      </c>
      <c r="D24" s="178"/>
      <c r="E24" s="178"/>
    </row>
    <row r="25" spans="1:5" ht="63" customHeight="1" x14ac:dyDescent="0.25">
      <c r="A25" s="76" t="str">
        <f t="shared" si="0"/>
        <v/>
      </c>
      <c r="B25" s="77" t="str">
        <f t="shared" si="1"/>
        <v/>
      </c>
      <c r="C25" s="78" t="str">
        <f t="shared" si="2"/>
        <v/>
      </c>
      <c r="D25" s="178"/>
      <c r="E25" s="178"/>
    </row>
    <row r="26" spans="1:5" ht="63" customHeight="1" x14ac:dyDescent="0.25">
      <c r="A26" s="76" t="str">
        <f t="shared" si="0"/>
        <v/>
      </c>
      <c r="B26" s="77" t="str">
        <f t="shared" si="1"/>
        <v/>
      </c>
      <c r="C26" s="78" t="str">
        <f t="shared" si="2"/>
        <v/>
      </c>
      <c r="D26" s="178"/>
      <c r="E26" s="178"/>
    </row>
    <row r="27" spans="1:5" ht="63" customHeight="1" x14ac:dyDescent="0.25">
      <c r="A27" s="76" t="str">
        <f t="shared" si="0"/>
        <v/>
      </c>
      <c r="B27" s="77" t="str">
        <f t="shared" si="1"/>
        <v/>
      </c>
      <c r="C27" s="78" t="str">
        <f t="shared" si="2"/>
        <v/>
      </c>
      <c r="D27" s="178"/>
      <c r="E27" s="178"/>
    </row>
    <row r="28" spans="1:5" ht="63" customHeight="1" x14ac:dyDescent="0.25">
      <c r="A28" s="76" t="str">
        <f t="shared" si="0"/>
        <v/>
      </c>
      <c r="B28" s="77" t="str">
        <f t="shared" si="1"/>
        <v/>
      </c>
      <c r="C28" s="78" t="str">
        <f t="shared" si="2"/>
        <v/>
      </c>
      <c r="D28" s="178"/>
      <c r="E28" s="178"/>
    </row>
    <row r="29" spans="1:5" ht="63" customHeight="1" x14ac:dyDescent="0.25">
      <c r="A29" s="76" t="str">
        <f t="shared" si="0"/>
        <v/>
      </c>
      <c r="B29" s="77" t="str">
        <f t="shared" si="1"/>
        <v/>
      </c>
      <c r="C29" s="78" t="str">
        <f t="shared" si="2"/>
        <v/>
      </c>
      <c r="D29" s="178"/>
      <c r="E29" s="178"/>
    </row>
    <row r="30" spans="1:5" ht="63" customHeight="1" x14ac:dyDescent="0.25">
      <c r="A30" s="76" t="str">
        <f t="shared" si="0"/>
        <v/>
      </c>
      <c r="B30" s="77" t="str">
        <f t="shared" si="1"/>
        <v/>
      </c>
      <c r="C30" s="78" t="str">
        <f t="shared" si="2"/>
        <v/>
      </c>
      <c r="D30" s="178"/>
      <c r="E30" s="178"/>
    </row>
    <row r="31" spans="1:5" ht="63" customHeight="1" x14ac:dyDescent="0.25">
      <c r="A31" s="76" t="str">
        <f t="shared" si="0"/>
        <v/>
      </c>
      <c r="B31" s="77" t="str">
        <f t="shared" si="1"/>
        <v/>
      </c>
      <c r="C31" s="78" t="str">
        <f t="shared" si="2"/>
        <v/>
      </c>
      <c r="D31" s="178"/>
      <c r="E31" s="178"/>
    </row>
    <row r="32" spans="1:5" ht="63" customHeight="1" x14ac:dyDescent="0.25">
      <c r="A32" s="76" t="str">
        <f t="shared" si="0"/>
        <v/>
      </c>
      <c r="B32" s="77" t="str">
        <f t="shared" si="1"/>
        <v/>
      </c>
      <c r="C32" s="78" t="str">
        <f t="shared" si="2"/>
        <v/>
      </c>
      <c r="D32" s="178"/>
      <c r="E32" s="178"/>
    </row>
    <row r="33" spans="1:5" ht="63" customHeight="1" x14ac:dyDescent="0.25">
      <c r="A33" s="76" t="str">
        <f t="shared" si="0"/>
        <v/>
      </c>
      <c r="B33" s="77" t="str">
        <f t="shared" si="1"/>
        <v/>
      </c>
      <c r="C33" s="78" t="str">
        <f t="shared" si="2"/>
        <v/>
      </c>
      <c r="D33" s="178"/>
      <c r="E33" s="178"/>
    </row>
    <row r="34" spans="1:5" ht="63" customHeight="1" x14ac:dyDescent="0.25">
      <c r="A34" s="76" t="str">
        <f t="shared" si="0"/>
        <v/>
      </c>
      <c r="B34" s="77" t="str">
        <f t="shared" si="1"/>
        <v/>
      </c>
      <c r="C34" s="78" t="str">
        <f t="shared" si="2"/>
        <v/>
      </c>
      <c r="D34" s="178"/>
      <c r="E34" s="178"/>
    </row>
    <row r="35" spans="1:5" ht="63" customHeight="1" x14ac:dyDescent="0.25">
      <c r="A35" s="76" t="str">
        <f t="shared" si="0"/>
        <v/>
      </c>
      <c r="B35" s="77" t="str">
        <f t="shared" si="1"/>
        <v/>
      </c>
      <c r="C35" s="78" t="str">
        <f t="shared" si="2"/>
        <v/>
      </c>
      <c r="D35" s="178"/>
      <c r="E35" s="178"/>
    </row>
    <row r="36" spans="1:5" ht="63" customHeight="1" x14ac:dyDescent="0.25">
      <c r="A36" s="76" t="str">
        <f t="shared" si="0"/>
        <v/>
      </c>
      <c r="B36" s="77" t="str">
        <f t="shared" si="1"/>
        <v/>
      </c>
      <c r="C36" s="78" t="str">
        <f t="shared" si="2"/>
        <v/>
      </c>
      <c r="D36" s="178"/>
      <c r="E36" s="178"/>
    </row>
    <row r="37" spans="1:5" ht="63" customHeight="1" x14ac:dyDescent="0.25">
      <c r="A37" s="76" t="str">
        <f t="shared" si="0"/>
        <v/>
      </c>
      <c r="B37" s="77" t="str">
        <f t="shared" si="1"/>
        <v/>
      </c>
      <c r="C37" s="78" t="str">
        <f t="shared" si="2"/>
        <v/>
      </c>
      <c r="D37" s="178"/>
      <c r="E37" s="178"/>
    </row>
    <row r="38" spans="1:5" ht="63" customHeight="1" x14ac:dyDescent="0.25">
      <c r="A38" s="76" t="str">
        <f t="shared" si="0"/>
        <v/>
      </c>
      <c r="B38" s="77" t="str">
        <f t="shared" si="1"/>
        <v/>
      </c>
      <c r="C38" s="78" t="str">
        <f t="shared" si="2"/>
        <v/>
      </c>
      <c r="D38" s="178"/>
      <c r="E38" s="178"/>
    </row>
    <row r="39" spans="1:5" ht="63" customHeight="1" x14ac:dyDescent="0.25">
      <c r="A39" s="76" t="str">
        <f t="shared" si="0"/>
        <v/>
      </c>
      <c r="B39" s="77" t="str">
        <f t="shared" si="1"/>
        <v/>
      </c>
      <c r="C39" s="78" t="str">
        <f t="shared" si="2"/>
        <v/>
      </c>
      <c r="D39" s="178"/>
      <c r="E39" s="178"/>
    </row>
    <row r="40" spans="1:5" ht="63" customHeight="1" x14ac:dyDescent="0.25">
      <c r="A40" s="76" t="str">
        <f t="shared" si="0"/>
        <v/>
      </c>
      <c r="B40" s="77" t="str">
        <f t="shared" si="1"/>
        <v/>
      </c>
      <c r="C40" s="78" t="str">
        <f t="shared" si="2"/>
        <v/>
      </c>
      <c r="D40" s="178"/>
      <c r="E40" s="178"/>
    </row>
    <row r="41" spans="1:5" ht="63" customHeight="1" x14ac:dyDescent="0.25">
      <c r="A41" s="76" t="str">
        <f t="shared" si="0"/>
        <v/>
      </c>
      <c r="B41" s="77" t="str">
        <f t="shared" si="1"/>
        <v/>
      </c>
      <c r="C41" s="78" t="str">
        <f t="shared" si="2"/>
        <v/>
      </c>
      <c r="D41" s="178"/>
      <c r="E41" s="178"/>
    </row>
    <row r="42" spans="1:5" ht="63" customHeight="1" x14ac:dyDescent="0.25">
      <c r="A42" s="76" t="str">
        <f t="shared" si="0"/>
        <v/>
      </c>
      <c r="B42" s="77" t="str">
        <f t="shared" si="1"/>
        <v/>
      </c>
      <c r="C42" s="78" t="str">
        <f t="shared" si="2"/>
        <v/>
      </c>
      <c r="D42" s="178"/>
      <c r="E42" s="178"/>
    </row>
    <row r="43" spans="1:5" ht="63" customHeight="1" x14ac:dyDescent="0.25">
      <c r="A43" s="76" t="str">
        <f t="shared" si="0"/>
        <v/>
      </c>
      <c r="B43" s="77" t="str">
        <f t="shared" si="1"/>
        <v/>
      </c>
      <c r="C43" s="78" t="str">
        <f t="shared" si="2"/>
        <v/>
      </c>
      <c r="D43" s="178"/>
      <c r="E43" s="178"/>
    </row>
    <row r="44" spans="1:5" ht="63" customHeight="1" x14ac:dyDescent="0.25">
      <c r="A44" s="76" t="str">
        <f t="shared" si="0"/>
        <v/>
      </c>
      <c r="B44" s="77" t="str">
        <f t="shared" si="1"/>
        <v/>
      </c>
      <c r="C44" s="78" t="str">
        <f t="shared" si="2"/>
        <v/>
      </c>
      <c r="D44" s="178"/>
      <c r="E44" s="178"/>
    </row>
    <row r="45" spans="1:5" ht="63" customHeight="1" x14ac:dyDescent="0.25">
      <c r="A45" s="76" t="str">
        <f t="shared" si="0"/>
        <v/>
      </c>
      <c r="B45" s="77" t="str">
        <f t="shared" si="1"/>
        <v/>
      </c>
      <c r="C45" s="78" t="str">
        <f t="shared" si="2"/>
        <v/>
      </c>
      <c r="D45" s="178"/>
      <c r="E45" s="178"/>
    </row>
    <row r="46" spans="1:5" ht="63" customHeight="1" x14ac:dyDescent="0.25">
      <c r="A46" s="76" t="str">
        <f t="shared" si="0"/>
        <v/>
      </c>
      <c r="B46" s="77" t="str">
        <f t="shared" si="1"/>
        <v/>
      </c>
      <c r="C46" s="78" t="str">
        <f t="shared" si="2"/>
        <v/>
      </c>
      <c r="D46" s="178"/>
      <c r="E46" s="178"/>
    </row>
    <row r="47" spans="1:5" ht="63" customHeight="1" x14ac:dyDescent="0.25">
      <c r="A47" s="76" t="str">
        <f t="shared" si="0"/>
        <v/>
      </c>
      <c r="B47" s="77" t="str">
        <f t="shared" si="1"/>
        <v/>
      </c>
      <c r="C47" s="78" t="str">
        <f t="shared" si="2"/>
        <v/>
      </c>
      <c r="D47" s="178"/>
      <c r="E47" s="178"/>
    </row>
    <row r="48" spans="1:5" ht="63" customHeight="1" x14ac:dyDescent="0.25">
      <c r="A48" s="76" t="str">
        <f t="shared" si="0"/>
        <v/>
      </c>
      <c r="B48" s="77" t="str">
        <f t="shared" si="1"/>
        <v/>
      </c>
      <c r="C48" s="78" t="str">
        <f t="shared" si="2"/>
        <v/>
      </c>
      <c r="D48" s="178"/>
      <c r="E48" s="178"/>
    </row>
    <row r="49" spans="1:5" ht="63" customHeight="1" x14ac:dyDescent="0.25">
      <c r="A49" s="76" t="str">
        <f t="shared" si="0"/>
        <v/>
      </c>
      <c r="B49" s="77" t="str">
        <f t="shared" si="1"/>
        <v/>
      </c>
      <c r="C49" s="78" t="str">
        <f t="shared" si="2"/>
        <v/>
      </c>
      <c r="D49" s="178"/>
      <c r="E49" s="178"/>
    </row>
    <row r="50" spans="1:5" ht="63" customHeight="1" x14ac:dyDescent="0.25">
      <c r="A50" s="76" t="str">
        <f t="shared" si="0"/>
        <v/>
      </c>
      <c r="B50" s="77" t="str">
        <f t="shared" si="1"/>
        <v/>
      </c>
      <c r="C50" s="78" t="str">
        <f t="shared" si="2"/>
        <v/>
      </c>
      <c r="D50" s="178"/>
      <c r="E50" s="178"/>
    </row>
  </sheetData>
  <sheetProtection password="CC74" sheet="1" objects="1" scenarios="1" insertHyperlinks="0"/>
  <mergeCells count="3">
    <mergeCell ref="D1:D3"/>
    <mergeCell ref="E2:E3"/>
    <mergeCell ref="A3:C3"/>
  </mergeCells>
  <dataValidations count="1">
    <dataValidation type="list" allowBlank="1" showInputMessage="1" showErrorMessage="1" sqref="D5:D50" xr:uid="{00000000-0002-0000-5800-000000000000}">
      <formula1>dunudoi</formula1>
    </dataValidation>
  </dataValidation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A1:J50"/>
  <sheetViews>
    <sheetView zoomScale="80" zoomScaleNormal="80" workbookViewId="0">
      <pane ySplit="4" topLeftCell="A5" activePane="bottomLeft" state="frozen"/>
      <selection activeCell="G1" sqref="G1:G3"/>
      <selection pane="bottomLeft" activeCell="G1" sqref="G1:G3"/>
    </sheetView>
  </sheetViews>
  <sheetFormatPr defaultRowHeight="15" x14ac:dyDescent="0.25"/>
  <cols>
    <col min="1" max="1" width="4" customWidth="1"/>
    <col min="2" max="2" width="6.85546875" customWidth="1"/>
    <col min="3" max="3" width="18.85546875" customWidth="1"/>
    <col min="4" max="4" width="10.28515625" customWidth="1"/>
    <col min="5" max="5" width="14.7109375" customWidth="1"/>
    <col min="6" max="6" width="19.42578125" customWidth="1"/>
    <col min="7" max="7" width="24.140625" customWidth="1"/>
    <col min="8" max="8" width="53" customWidth="1"/>
    <col min="9" max="9" width="60.5703125" customWidth="1"/>
    <col min="10" max="10" width="67.5703125" customWidth="1"/>
  </cols>
  <sheetData>
    <row r="1" spans="1:10" ht="15.75" customHeight="1" x14ac:dyDescent="0.25">
      <c r="A1" s="102" t="str">
        <f>FisaAutoevaluare!A1</f>
        <v>Universitatea SPIRU HARET - 
Anul universitar 2021-2022</v>
      </c>
      <c r="B1" s="102"/>
      <c r="C1" s="102"/>
      <c r="D1" s="102"/>
      <c r="E1" s="102"/>
      <c r="F1" s="102"/>
      <c r="G1" s="669" t="str">
        <f>HYPERLINK("#FisaAutoevaluare!D38","Inapoi in Fisa B")</f>
        <v>Inapoi in Fisa B</v>
      </c>
      <c r="H1" s="675" t="str">
        <f>FisaAutoevaluare!B26</f>
        <v>Elaborare/ actualizare materiale didactice în ultimele două semestre universitare încheiate</v>
      </c>
      <c r="I1" s="675"/>
      <c r="J1" s="41"/>
    </row>
    <row r="2" spans="1:10" ht="15.75" customHeight="1" x14ac:dyDescent="0.25">
      <c r="A2" s="102">
        <f>FisaAutoevaluare!D2</f>
        <v>0</v>
      </c>
      <c r="B2" s="102"/>
      <c r="C2" s="102"/>
      <c r="D2" s="102"/>
      <c r="E2" s="102"/>
      <c r="F2" s="102"/>
      <c r="G2" s="670"/>
      <c r="H2" s="672" t="str">
        <f>FisaAutoevaluare!D38</f>
        <v>Elaborare metode/ dezvoltare medii de învățare centrate pe student, cu accent pe formarea de competențe generale și specifice.</v>
      </c>
      <c r="I2" s="672"/>
      <c r="J2" s="672"/>
    </row>
    <row r="3" spans="1:10" x14ac:dyDescent="0.25">
      <c r="A3" s="676" t="str">
        <f>IF(FisaAutoevaluare!D3="","?",FisaAutoevaluare!D3)</f>
        <v>?</v>
      </c>
      <c r="B3" s="676"/>
      <c r="C3" s="676"/>
      <c r="D3" s="676"/>
      <c r="E3" s="676"/>
      <c r="F3" s="103"/>
      <c r="G3" s="671"/>
      <c r="H3" s="673"/>
      <c r="I3" s="673"/>
      <c r="J3" s="673"/>
    </row>
    <row r="4" spans="1:10" s="43" customFormat="1" ht="30" x14ac:dyDescent="0.25">
      <c r="A4" s="74" t="s">
        <v>1962</v>
      </c>
      <c r="B4" s="75" t="s">
        <v>1963</v>
      </c>
      <c r="C4" s="75" t="s">
        <v>2277</v>
      </c>
      <c r="D4" s="211" t="s">
        <v>2391</v>
      </c>
      <c r="E4" s="211" t="s">
        <v>2396</v>
      </c>
      <c r="F4" s="214" t="s">
        <v>2580</v>
      </c>
      <c r="G4" s="212" t="s">
        <v>2310</v>
      </c>
      <c r="H4" s="212" t="s">
        <v>2390</v>
      </c>
      <c r="I4" s="212" t="s">
        <v>2581</v>
      </c>
      <c r="J4" s="212" t="s">
        <v>2397</v>
      </c>
    </row>
    <row r="5" spans="1:10" ht="63" customHeight="1" x14ac:dyDescent="0.25">
      <c r="A5" s="76" t="str">
        <f>IF(B5="","",ROW()-4)</f>
        <v/>
      </c>
      <c r="B5" s="77" t="str">
        <f>IF(AND(C5&lt;&gt;"",D5&lt;&gt;"",E5&lt;&gt;"",F5&lt;&gt;"",G5&lt;&gt;""),"B4","")</f>
        <v/>
      </c>
      <c r="C5" s="78" t="str">
        <f>IF(OR(H5&lt;&gt;"",I5&lt;&gt;"",J5&lt;&gt;""),PROPER(A$3),"")</f>
        <v/>
      </c>
      <c r="D5" s="176"/>
      <c r="E5" s="176"/>
      <c r="F5" s="177"/>
      <c r="G5" s="177"/>
      <c r="H5" s="178"/>
      <c r="I5" s="178"/>
      <c r="J5" s="179"/>
    </row>
    <row r="6" spans="1:10" ht="63" customHeight="1" x14ac:dyDescent="0.25">
      <c r="A6" s="76" t="str">
        <f t="shared" ref="A6:A50" si="0">IF(B6="","",ROW()-4)</f>
        <v/>
      </c>
      <c r="B6" s="77" t="str">
        <f t="shared" ref="B6:B50" si="1">IF(AND(C6&lt;&gt;"",D6&lt;&gt;"",E6&lt;&gt;"",F6&lt;&gt;"",G6&lt;&gt;""),"B4","")</f>
        <v/>
      </c>
      <c r="C6" s="78" t="str">
        <f t="shared" ref="C6:C50" si="2">IF(OR(H6&lt;&gt;"",I6&lt;&gt;"",J6&lt;&gt;""),PROPER(A$3),"")</f>
        <v/>
      </c>
      <c r="D6" s="176"/>
      <c r="E6" s="176"/>
      <c r="F6" s="177"/>
      <c r="G6" s="177"/>
      <c r="H6" s="178"/>
      <c r="I6" s="178"/>
      <c r="J6" s="178"/>
    </row>
    <row r="7" spans="1:10" ht="63" customHeight="1" x14ac:dyDescent="0.25">
      <c r="A7" s="76" t="str">
        <f t="shared" si="0"/>
        <v/>
      </c>
      <c r="B7" s="77" t="str">
        <f t="shared" si="1"/>
        <v/>
      </c>
      <c r="C7" s="78" t="str">
        <f t="shared" si="2"/>
        <v/>
      </c>
      <c r="D7" s="176"/>
      <c r="E7" s="176"/>
      <c r="F7" s="177"/>
      <c r="G7" s="177"/>
      <c r="H7" s="178"/>
      <c r="I7" s="178"/>
      <c r="J7" s="178"/>
    </row>
    <row r="8" spans="1:10" ht="63" customHeight="1" x14ac:dyDescent="0.25">
      <c r="A8" s="76" t="str">
        <f t="shared" si="0"/>
        <v/>
      </c>
      <c r="B8" s="77" t="str">
        <f t="shared" si="1"/>
        <v/>
      </c>
      <c r="C8" s="78" t="str">
        <f t="shared" si="2"/>
        <v/>
      </c>
      <c r="D8" s="176"/>
      <c r="E8" s="176"/>
      <c r="F8" s="177"/>
      <c r="G8" s="177"/>
      <c r="H8" s="178"/>
      <c r="I8" s="178"/>
      <c r="J8" s="178"/>
    </row>
    <row r="9" spans="1:10" ht="63" customHeight="1" x14ac:dyDescent="0.25">
      <c r="A9" s="76" t="str">
        <f t="shared" si="0"/>
        <v/>
      </c>
      <c r="B9" s="77" t="str">
        <f t="shared" si="1"/>
        <v/>
      </c>
      <c r="C9" s="78" t="str">
        <f t="shared" si="2"/>
        <v/>
      </c>
      <c r="D9" s="176"/>
      <c r="E9" s="176"/>
      <c r="F9" s="177"/>
      <c r="G9" s="177"/>
      <c r="H9" s="180"/>
      <c r="I9" s="180"/>
      <c r="J9" s="178"/>
    </row>
    <row r="10" spans="1:10" ht="63" customHeight="1" x14ac:dyDescent="0.25">
      <c r="A10" s="76" t="str">
        <f t="shared" si="0"/>
        <v/>
      </c>
      <c r="B10" s="77" t="str">
        <f t="shared" si="1"/>
        <v/>
      </c>
      <c r="C10" s="78" t="str">
        <f t="shared" si="2"/>
        <v/>
      </c>
      <c r="D10" s="176"/>
      <c r="E10" s="176"/>
      <c r="F10" s="177"/>
      <c r="G10" s="177"/>
      <c r="H10" s="180"/>
      <c r="I10" s="180"/>
      <c r="J10" s="178"/>
    </row>
    <row r="11" spans="1:10" ht="63" customHeight="1" x14ac:dyDescent="0.25">
      <c r="A11" s="76" t="str">
        <f t="shared" si="0"/>
        <v/>
      </c>
      <c r="B11" s="77" t="str">
        <f t="shared" si="1"/>
        <v/>
      </c>
      <c r="C11" s="78" t="str">
        <f t="shared" si="2"/>
        <v/>
      </c>
      <c r="D11" s="176"/>
      <c r="E11" s="176"/>
      <c r="F11" s="177"/>
      <c r="G11" s="177"/>
      <c r="H11" s="179"/>
      <c r="I11" s="179"/>
      <c r="J11" s="178"/>
    </row>
    <row r="12" spans="1:10" ht="63" customHeight="1" x14ac:dyDescent="0.25">
      <c r="A12" s="76" t="str">
        <f t="shared" si="0"/>
        <v/>
      </c>
      <c r="B12" s="77" t="str">
        <f t="shared" si="1"/>
        <v/>
      </c>
      <c r="C12" s="78" t="str">
        <f t="shared" si="2"/>
        <v/>
      </c>
      <c r="D12" s="176"/>
      <c r="E12" s="176"/>
      <c r="F12" s="177"/>
      <c r="G12" s="177"/>
      <c r="H12" s="180"/>
      <c r="I12" s="180"/>
      <c r="J12" s="178"/>
    </row>
    <row r="13" spans="1:10" ht="63" customHeight="1" x14ac:dyDescent="0.25">
      <c r="A13" s="76" t="str">
        <f t="shared" si="0"/>
        <v/>
      </c>
      <c r="B13" s="77" t="str">
        <f t="shared" si="1"/>
        <v/>
      </c>
      <c r="C13" s="78" t="str">
        <f t="shared" si="2"/>
        <v/>
      </c>
      <c r="D13" s="176"/>
      <c r="E13" s="176"/>
      <c r="F13" s="177"/>
      <c r="G13" s="177"/>
      <c r="H13" s="180"/>
      <c r="I13" s="180"/>
      <c r="J13" s="178"/>
    </row>
    <row r="14" spans="1:10" ht="63" customHeight="1" x14ac:dyDescent="0.25">
      <c r="A14" s="76" t="str">
        <f t="shared" si="0"/>
        <v/>
      </c>
      <c r="B14" s="77" t="str">
        <f t="shared" si="1"/>
        <v/>
      </c>
      <c r="C14" s="78" t="str">
        <f t="shared" si="2"/>
        <v/>
      </c>
      <c r="D14" s="176"/>
      <c r="E14" s="176"/>
      <c r="F14" s="177"/>
      <c r="G14" s="177"/>
      <c r="H14" s="180"/>
      <c r="I14" s="180"/>
      <c r="J14" s="178"/>
    </row>
    <row r="15" spans="1:10" ht="63" customHeight="1" x14ac:dyDescent="0.25">
      <c r="A15" s="76" t="str">
        <f t="shared" si="0"/>
        <v/>
      </c>
      <c r="B15" s="77" t="str">
        <f t="shared" si="1"/>
        <v/>
      </c>
      <c r="C15" s="78" t="str">
        <f t="shared" si="2"/>
        <v/>
      </c>
      <c r="D15" s="176"/>
      <c r="E15" s="176"/>
      <c r="F15" s="177"/>
      <c r="G15" s="177"/>
      <c r="H15" s="180"/>
      <c r="I15" s="180"/>
      <c r="J15" s="178"/>
    </row>
    <row r="16" spans="1:10" ht="63" customHeight="1" x14ac:dyDescent="0.25">
      <c r="A16" s="76" t="str">
        <f t="shared" si="0"/>
        <v/>
      </c>
      <c r="B16" s="77" t="str">
        <f t="shared" si="1"/>
        <v/>
      </c>
      <c r="C16" s="78" t="str">
        <f t="shared" si="2"/>
        <v/>
      </c>
      <c r="D16" s="176"/>
      <c r="E16" s="176"/>
      <c r="F16" s="177"/>
      <c r="G16" s="177"/>
      <c r="H16" s="180"/>
      <c r="I16" s="180"/>
      <c r="J16" s="178"/>
    </row>
    <row r="17" spans="1:10" ht="63" customHeight="1" x14ac:dyDescent="0.25">
      <c r="A17" s="76" t="str">
        <f t="shared" si="0"/>
        <v/>
      </c>
      <c r="B17" s="77" t="str">
        <f t="shared" si="1"/>
        <v/>
      </c>
      <c r="C17" s="78" t="str">
        <f t="shared" si="2"/>
        <v/>
      </c>
      <c r="D17" s="176"/>
      <c r="E17" s="176"/>
      <c r="F17" s="177"/>
      <c r="G17" s="177"/>
      <c r="H17" s="180"/>
      <c r="I17" s="180"/>
      <c r="J17" s="178"/>
    </row>
    <row r="18" spans="1:10" ht="63" customHeight="1" x14ac:dyDescent="0.25">
      <c r="A18" s="76" t="str">
        <f t="shared" si="0"/>
        <v/>
      </c>
      <c r="B18" s="77" t="str">
        <f t="shared" si="1"/>
        <v/>
      </c>
      <c r="C18" s="78" t="str">
        <f t="shared" si="2"/>
        <v/>
      </c>
      <c r="D18" s="176"/>
      <c r="E18" s="176"/>
      <c r="F18" s="177"/>
      <c r="G18" s="177"/>
      <c r="H18" s="180"/>
      <c r="I18" s="180"/>
      <c r="J18" s="178"/>
    </row>
    <row r="19" spans="1:10" ht="63" customHeight="1" x14ac:dyDescent="0.25">
      <c r="A19" s="76" t="str">
        <f t="shared" si="0"/>
        <v/>
      </c>
      <c r="B19" s="77" t="str">
        <f t="shared" si="1"/>
        <v/>
      </c>
      <c r="C19" s="78" t="str">
        <f t="shared" si="2"/>
        <v/>
      </c>
      <c r="D19" s="176"/>
      <c r="E19" s="176"/>
      <c r="F19" s="177"/>
      <c r="G19" s="177"/>
      <c r="H19" s="180"/>
      <c r="I19" s="180"/>
      <c r="J19" s="178"/>
    </row>
    <row r="20" spans="1:10" ht="63" customHeight="1" x14ac:dyDescent="0.25">
      <c r="A20" s="76" t="str">
        <f t="shared" si="0"/>
        <v/>
      </c>
      <c r="B20" s="77" t="str">
        <f t="shared" si="1"/>
        <v/>
      </c>
      <c r="C20" s="78" t="str">
        <f t="shared" si="2"/>
        <v/>
      </c>
      <c r="D20" s="176"/>
      <c r="E20" s="176"/>
      <c r="F20" s="177"/>
      <c r="G20" s="177"/>
      <c r="H20" s="180"/>
      <c r="I20" s="180"/>
      <c r="J20" s="178"/>
    </row>
    <row r="21" spans="1:10" ht="63" customHeight="1" x14ac:dyDescent="0.25">
      <c r="A21" s="76" t="str">
        <f t="shared" si="0"/>
        <v/>
      </c>
      <c r="B21" s="77" t="str">
        <f t="shared" si="1"/>
        <v/>
      </c>
      <c r="C21" s="78" t="str">
        <f t="shared" si="2"/>
        <v/>
      </c>
      <c r="D21" s="176"/>
      <c r="E21" s="176"/>
      <c r="F21" s="177"/>
      <c r="G21" s="177"/>
      <c r="H21" s="181"/>
      <c r="I21" s="181"/>
      <c r="J21" s="179"/>
    </row>
    <row r="22" spans="1:10" ht="63" customHeight="1" x14ac:dyDescent="0.25">
      <c r="A22" s="76" t="str">
        <f t="shared" si="0"/>
        <v/>
      </c>
      <c r="B22" s="77" t="str">
        <f t="shared" si="1"/>
        <v/>
      </c>
      <c r="C22" s="78" t="str">
        <f t="shared" si="2"/>
        <v/>
      </c>
      <c r="D22" s="176"/>
      <c r="E22" s="176"/>
      <c r="F22" s="177"/>
      <c r="G22" s="177"/>
      <c r="H22" s="181"/>
      <c r="I22" s="181"/>
      <c r="J22" s="178"/>
    </row>
    <row r="23" spans="1:10" ht="63" customHeight="1" x14ac:dyDescent="0.25">
      <c r="A23" s="76" t="str">
        <f t="shared" si="0"/>
        <v/>
      </c>
      <c r="B23" s="77" t="str">
        <f t="shared" si="1"/>
        <v/>
      </c>
      <c r="C23" s="78" t="str">
        <f t="shared" si="2"/>
        <v/>
      </c>
      <c r="D23" s="176"/>
      <c r="E23" s="176"/>
      <c r="F23" s="177"/>
      <c r="G23" s="177"/>
      <c r="H23" s="181"/>
      <c r="I23" s="181"/>
      <c r="J23" s="178"/>
    </row>
    <row r="24" spans="1:10" ht="63" customHeight="1" x14ac:dyDescent="0.25">
      <c r="A24" s="76" t="str">
        <f t="shared" si="0"/>
        <v/>
      </c>
      <c r="B24" s="77" t="str">
        <f t="shared" si="1"/>
        <v/>
      </c>
      <c r="C24" s="78" t="str">
        <f t="shared" si="2"/>
        <v/>
      </c>
      <c r="D24" s="176"/>
      <c r="E24" s="176"/>
      <c r="F24" s="177"/>
      <c r="G24" s="177"/>
      <c r="H24" s="181"/>
      <c r="I24" s="181"/>
      <c r="J24" s="178"/>
    </row>
    <row r="25" spans="1:10" ht="63" customHeight="1" x14ac:dyDescent="0.25">
      <c r="A25" s="76" t="str">
        <f t="shared" si="0"/>
        <v/>
      </c>
      <c r="B25" s="77" t="str">
        <f t="shared" si="1"/>
        <v/>
      </c>
      <c r="C25" s="78" t="str">
        <f t="shared" si="2"/>
        <v/>
      </c>
      <c r="D25" s="176"/>
      <c r="E25" s="176"/>
      <c r="F25" s="177"/>
      <c r="G25" s="177"/>
      <c r="H25" s="181"/>
      <c r="I25" s="181"/>
      <c r="J25" s="178"/>
    </row>
    <row r="26" spans="1:10" ht="63" customHeight="1" x14ac:dyDescent="0.25">
      <c r="A26" s="76" t="str">
        <f t="shared" si="0"/>
        <v/>
      </c>
      <c r="B26" s="77" t="str">
        <f t="shared" si="1"/>
        <v/>
      </c>
      <c r="C26" s="78" t="str">
        <f t="shared" si="2"/>
        <v/>
      </c>
      <c r="D26" s="176"/>
      <c r="E26" s="176"/>
      <c r="F26" s="177"/>
      <c r="G26" s="177"/>
      <c r="H26" s="181"/>
      <c r="I26" s="181"/>
      <c r="J26" s="178"/>
    </row>
    <row r="27" spans="1:10" ht="63" customHeight="1" x14ac:dyDescent="0.25">
      <c r="A27" s="76" t="str">
        <f t="shared" si="0"/>
        <v/>
      </c>
      <c r="B27" s="77" t="str">
        <f t="shared" si="1"/>
        <v/>
      </c>
      <c r="C27" s="78" t="str">
        <f t="shared" si="2"/>
        <v/>
      </c>
      <c r="D27" s="176"/>
      <c r="E27" s="176"/>
      <c r="F27" s="177"/>
      <c r="G27" s="177"/>
      <c r="H27" s="181"/>
      <c r="I27" s="181"/>
      <c r="J27" s="178"/>
    </row>
    <row r="28" spans="1:10" ht="63" customHeight="1" x14ac:dyDescent="0.25">
      <c r="A28" s="76" t="str">
        <f t="shared" si="0"/>
        <v/>
      </c>
      <c r="B28" s="77" t="str">
        <f t="shared" si="1"/>
        <v/>
      </c>
      <c r="C28" s="78" t="str">
        <f t="shared" si="2"/>
        <v/>
      </c>
      <c r="D28" s="176"/>
      <c r="E28" s="176"/>
      <c r="F28" s="177"/>
      <c r="G28" s="177"/>
      <c r="H28" s="181"/>
      <c r="I28" s="181"/>
      <c r="J28" s="178"/>
    </row>
    <row r="29" spans="1:10" ht="63" customHeight="1" x14ac:dyDescent="0.25">
      <c r="A29" s="76" t="str">
        <f t="shared" si="0"/>
        <v/>
      </c>
      <c r="B29" s="77" t="str">
        <f t="shared" si="1"/>
        <v/>
      </c>
      <c r="C29" s="78" t="str">
        <f t="shared" si="2"/>
        <v/>
      </c>
      <c r="D29" s="176"/>
      <c r="E29" s="176"/>
      <c r="F29" s="177"/>
      <c r="G29" s="177"/>
      <c r="H29" s="181"/>
      <c r="I29" s="181"/>
      <c r="J29" s="178"/>
    </row>
    <row r="30" spans="1:10" ht="63" customHeight="1" x14ac:dyDescent="0.25">
      <c r="A30" s="76" t="str">
        <f t="shared" si="0"/>
        <v/>
      </c>
      <c r="B30" s="77" t="str">
        <f t="shared" si="1"/>
        <v/>
      </c>
      <c r="C30" s="78" t="str">
        <f t="shared" si="2"/>
        <v/>
      </c>
      <c r="D30" s="176"/>
      <c r="E30" s="176"/>
      <c r="F30" s="177"/>
      <c r="G30" s="177"/>
      <c r="H30" s="181"/>
      <c r="I30" s="181"/>
      <c r="J30" s="178"/>
    </row>
    <row r="31" spans="1:10" ht="63" customHeight="1" x14ac:dyDescent="0.25">
      <c r="A31" s="76" t="str">
        <f t="shared" si="0"/>
        <v/>
      </c>
      <c r="B31" s="77" t="str">
        <f t="shared" si="1"/>
        <v/>
      </c>
      <c r="C31" s="78" t="str">
        <f t="shared" si="2"/>
        <v/>
      </c>
      <c r="D31" s="176"/>
      <c r="E31" s="176"/>
      <c r="F31" s="177"/>
      <c r="G31" s="177"/>
      <c r="H31" s="181"/>
      <c r="I31" s="181"/>
      <c r="J31" s="178"/>
    </row>
    <row r="32" spans="1:10" ht="63" customHeight="1" x14ac:dyDescent="0.25">
      <c r="A32" s="76" t="str">
        <f t="shared" si="0"/>
        <v/>
      </c>
      <c r="B32" s="77" t="str">
        <f t="shared" si="1"/>
        <v/>
      </c>
      <c r="C32" s="78" t="str">
        <f t="shared" si="2"/>
        <v/>
      </c>
      <c r="D32" s="176"/>
      <c r="E32" s="176"/>
      <c r="F32" s="177"/>
      <c r="G32" s="177"/>
      <c r="H32" s="181"/>
      <c r="I32" s="181"/>
      <c r="J32" s="178"/>
    </row>
    <row r="33" spans="1:10" ht="63" customHeight="1" x14ac:dyDescent="0.25">
      <c r="A33" s="76" t="str">
        <f t="shared" si="0"/>
        <v/>
      </c>
      <c r="B33" s="77" t="str">
        <f t="shared" si="1"/>
        <v/>
      </c>
      <c r="C33" s="78" t="str">
        <f t="shared" si="2"/>
        <v/>
      </c>
      <c r="D33" s="176"/>
      <c r="E33" s="176"/>
      <c r="F33" s="177"/>
      <c r="G33" s="177"/>
      <c r="H33" s="181"/>
      <c r="I33" s="181"/>
      <c r="J33" s="178"/>
    </row>
    <row r="34" spans="1:10" ht="63" customHeight="1" x14ac:dyDescent="0.25">
      <c r="A34" s="76" t="str">
        <f t="shared" si="0"/>
        <v/>
      </c>
      <c r="B34" s="77" t="str">
        <f t="shared" si="1"/>
        <v/>
      </c>
      <c r="C34" s="78" t="str">
        <f t="shared" si="2"/>
        <v/>
      </c>
      <c r="D34" s="176"/>
      <c r="E34" s="176"/>
      <c r="F34" s="177"/>
      <c r="G34" s="177"/>
      <c r="H34" s="181"/>
      <c r="I34" s="181"/>
      <c r="J34" s="178"/>
    </row>
    <row r="35" spans="1:10" ht="63" customHeight="1" x14ac:dyDescent="0.25">
      <c r="A35" s="76" t="str">
        <f t="shared" si="0"/>
        <v/>
      </c>
      <c r="B35" s="77" t="str">
        <f t="shared" si="1"/>
        <v/>
      </c>
      <c r="C35" s="78" t="str">
        <f t="shared" si="2"/>
        <v/>
      </c>
      <c r="D35" s="176"/>
      <c r="E35" s="176"/>
      <c r="F35" s="177"/>
      <c r="G35" s="177"/>
      <c r="H35" s="181"/>
      <c r="I35" s="181"/>
      <c r="J35" s="178"/>
    </row>
    <row r="36" spans="1:10" ht="63" customHeight="1" x14ac:dyDescent="0.25">
      <c r="A36" s="76" t="str">
        <f t="shared" si="0"/>
        <v/>
      </c>
      <c r="B36" s="77" t="str">
        <f t="shared" si="1"/>
        <v/>
      </c>
      <c r="C36" s="78" t="str">
        <f t="shared" si="2"/>
        <v/>
      </c>
      <c r="D36" s="176"/>
      <c r="E36" s="176"/>
      <c r="F36" s="177"/>
      <c r="G36" s="177"/>
      <c r="H36" s="181"/>
      <c r="I36" s="181"/>
      <c r="J36" s="178"/>
    </row>
    <row r="37" spans="1:10" ht="63" customHeight="1" x14ac:dyDescent="0.25">
      <c r="A37" s="76" t="str">
        <f t="shared" si="0"/>
        <v/>
      </c>
      <c r="B37" s="77" t="str">
        <f t="shared" si="1"/>
        <v/>
      </c>
      <c r="C37" s="78" t="str">
        <f t="shared" si="2"/>
        <v/>
      </c>
      <c r="D37" s="176"/>
      <c r="E37" s="176"/>
      <c r="F37" s="177"/>
      <c r="G37" s="177"/>
      <c r="H37" s="181"/>
      <c r="I37" s="181"/>
      <c r="J37" s="178"/>
    </row>
    <row r="38" spans="1:10" ht="63" customHeight="1" x14ac:dyDescent="0.25">
      <c r="A38" s="76" t="str">
        <f t="shared" si="0"/>
        <v/>
      </c>
      <c r="B38" s="77" t="str">
        <f t="shared" si="1"/>
        <v/>
      </c>
      <c r="C38" s="78" t="str">
        <f t="shared" si="2"/>
        <v/>
      </c>
      <c r="D38" s="176"/>
      <c r="E38" s="176"/>
      <c r="F38" s="177"/>
      <c r="G38" s="177"/>
      <c r="H38" s="181"/>
      <c r="I38" s="181"/>
      <c r="J38" s="178"/>
    </row>
    <row r="39" spans="1:10" ht="63" customHeight="1" x14ac:dyDescent="0.25">
      <c r="A39" s="76" t="str">
        <f t="shared" si="0"/>
        <v/>
      </c>
      <c r="B39" s="77" t="str">
        <f t="shared" si="1"/>
        <v/>
      </c>
      <c r="C39" s="78" t="str">
        <f t="shared" si="2"/>
        <v/>
      </c>
      <c r="D39" s="176"/>
      <c r="E39" s="176"/>
      <c r="F39" s="177"/>
      <c r="G39" s="177"/>
      <c r="H39" s="181"/>
      <c r="I39" s="181"/>
      <c r="J39" s="178"/>
    </row>
    <row r="40" spans="1:10" ht="63" customHeight="1" x14ac:dyDescent="0.25">
      <c r="A40" s="76" t="str">
        <f t="shared" si="0"/>
        <v/>
      </c>
      <c r="B40" s="77" t="str">
        <f t="shared" si="1"/>
        <v/>
      </c>
      <c r="C40" s="78" t="str">
        <f t="shared" si="2"/>
        <v/>
      </c>
      <c r="D40" s="176"/>
      <c r="E40" s="176"/>
      <c r="F40" s="177"/>
      <c r="G40" s="177"/>
      <c r="H40" s="181"/>
      <c r="I40" s="181"/>
      <c r="J40" s="178"/>
    </row>
    <row r="41" spans="1:10" ht="63" customHeight="1" x14ac:dyDescent="0.25">
      <c r="A41" s="76" t="str">
        <f t="shared" si="0"/>
        <v/>
      </c>
      <c r="B41" s="77" t="str">
        <f t="shared" si="1"/>
        <v/>
      </c>
      <c r="C41" s="78" t="str">
        <f t="shared" si="2"/>
        <v/>
      </c>
      <c r="D41" s="176"/>
      <c r="E41" s="176"/>
      <c r="F41" s="177"/>
      <c r="G41" s="177"/>
      <c r="H41" s="181"/>
      <c r="I41" s="181"/>
      <c r="J41" s="178"/>
    </row>
    <row r="42" spans="1:10" ht="63" customHeight="1" x14ac:dyDescent="0.25">
      <c r="A42" s="76" t="str">
        <f t="shared" si="0"/>
        <v/>
      </c>
      <c r="B42" s="77" t="str">
        <f t="shared" si="1"/>
        <v/>
      </c>
      <c r="C42" s="78" t="str">
        <f t="shared" si="2"/>
        <v/>
      </c>
      <c r="D42" s="176"/>
      <c r="E42" s="176"/>
      <c r="F42" s="177"/>
      <c r="G42" s="177"/>
      <c r="H42" s="181"/>
      <c r="I42" s="181"/>
      <c r="J42" s="178"/>
    </row>
    <row r="43" spans="1:10" ht="63" customHeight="1" x14ac:dyDescent="0.25">
      <c r="A43" s="76" t="str">
        <f t="shared" si="0"/>
        <v/>
      </c>
      <c r="B43" s="77" t="str">
        <f t="shared" si="1"/>
        <v/>
      </c>
      <c r="C43" s="78" t="str">
        <f t="shared" si="2"/>
        <v/>
      </c>
      <c r="D43" s="176"/>
      <c r="E43" s="176"/>
      <c r="F43" s="177"/>
      <c r="G43" s="177"/>
      <c r="H43" s="181"/>
      <c r="I43" s="181"/>
      <c r="J43" s="178"/>
    </row>
    <row r="44" spans="1:10" ht="63" customHeight="1" x14ac:dyDescent="0.25">
      <c r="A44" s="76" t="str">
        <f t="shared" si="0"/>
        <v/>
      </c>
      <c r="B44" s="77" t="str">
        <f t="shared" si="1"/>
        <v/>
      </c>
      <c r="C44" s="78" t="str">
        <f t="shared" si="2"/>
        <v/>
      </c>
      <c r="D44" s="176"/>
      <c r="E44" s="176"/>
      <c r="F44" s="177"/>
      <c r="G44" s="177"/>
      <c r="H44" s="181"/>
      <c r="I44" s="181"/>
      <c r="J44" s="178"/>
    </row>
    <row r="45" spans="1:10" ht="63" customHeight="1" x14ac:dyDescent="0.25">
      <c r="A45" s="76" t="str">
        <f t="shared" si="0"/>
        <v/>
      </c>
      <c r="B45" s="77" t="str">
        <f t="shared" si="1"/>
        <v/>
      </c>
      <c r="C45" s="78" t="str">
        <f t="shared" si="2"/>
        <v/>
      </c>
      <c r="D45" s="176"/>
      <c r="E45" s="176"/>
      <c r="F45" s="177"/>
      <c r="G45" s="177"/>
      <c r="H45" s="181"/>
      <c r="I45" s="181"/>
      <c r="J45" s="178"/>
    </row>
    <row r="46" spans="1:10" ht="63" customHeight="1" x14ac:dyDescent="0.25">
      <c r="A46" s="76" t="str">
        <f t="shared" si="0"/>
        <v/>
      </c>
      <c r="B46" s="77" t="str">
        <f t="shared" si="1"/>
        <v/>
      </c>
      <c r="C46" s="78" t="str">
        <f t="shared" si="2"/>
        <v/>
      </c>
      <c r="D46" s="176"/>
      <c r="E46" s="176"/>
      <c r="F46" s="177"/>
      <c r="G46" s="177"/>
      <c r="H46" s="181"/>
      <c r="I46" s="181"/>
      <c r="J46" s="178"/>
    </row>
    <row r="47" spans="1:10" ht="63" customHeight="1" x14ac:dyDescent="0.25">
      <c r="A47" s="76" t="str">
        <f t="shared" si="0"/>
        <v/>
      </c>
      <c r="B47" s="77" t="str">
        <f t="shared" si="1"/>
        <v/>
      </c>
      <c r="C47" s="78" t="str">
        <f t="shared" si="2"/>
        <v/>
      </c>
      <c r="D47" s="176"/>
      <c r="E47" s="176"/>
      <c r="F47" s="177"/>
      <c r="G47" s="177"/>
      <c r="H47" s="181"/>
      <c r="I47" s="181"/>
      <c r="J47" s="178"/>
    </row>
    <row r="48" spans="1:10" ht="63" customHeight="1" x14ac:dyDescent="0.25">
      <c r="A48" s="76" t="str">
        <f t="shared" si="0"/>
        <v/>
      </c>
      <c r="B48" s="77" t="str">
        <f t="shared" si="1"/>
        <v/>
      </c>
      <c r="C48" s="78" t="str">
        <f t="shared" si="2"/>
        <v/>
      </c>
      <c r="D48" s="176"/>
      <c r="E48" s="176"/>
      <c r="F48" s="177"/>
      <c r="G48" s="177"/>
      <c r="H48" s="181"/>
      <c r="I48" s="181"/>
      <c r="J48" s="178"/>
    </row>
    <row r="49" spans="1:10" ht="63" customHeight="1" x14ac:dyDescent="0.25">
      <c r="A49" s="76" t="str">
        <f t="shared" si="0"/>
        <v/>
      </c>
      <c r="B49" s="77" t="str">
        <f t="shared" si="1"/>
        <v/>
      </c>
      <c r="C49" s="78" t="str">
        <f t="shared" si="2"/>
        <v/>
      </c>
      <c r="D49" s="176"/>
      <c r="E49" s="176"/>
      <c r="F49" s="177"/>
      <c r="G49" s="177"/>
      <c r="H49" s="181"/>
      <c r="I49" s="181"/>
      <c r="J49" s="178"/>
    </row>
    <row r="50" spans="1:10" ht="63" customHeight="1" x14ac:dyDescent="0.25">
      <c r="A50" s="76" t="str">
        <f t="shared" si="0"/>
        <v/>
      </c>
      <c r="B50" s="77" t="str">
        <f t="shared" si="1"/>
        <v/>
      </c>
      <c r="C50" s="78" t="str">
        <f t="shared" si="2"/>
        <v/>
      </c>
      <c r="D50" s="176"/>
      <c r="E50" s="176"/>
      <c r="F50" s="177"/>
      <c r="G50" s="177"/>
      <c r="H50" s="181"/>
      <c r="I50" s="181"/>
      <c r="J50" s="178"/>
    </row>
  </sheetData>
  <sheetProtection password="CC74" sheet="1" objects="1" scenarios="1" insertHyperlinks="0"/>
  <mergeCells count="4">
    <mergeCell ref="G1:G3"/>
    <mergeCell ref="H2:J3"/>
    <mergeCell ref="A3:E3"/>
    <mergeCell ref="H1:I1"/>
  </mergeCells>
  <conditionalFormatting sqref="H19:I19">
    <cfRule type="cellIs" dxfId="139" priority="2" operator="equal">
      <formula>0</formula>
    </cfRule>
  </conditionalFormatting>
  <conditionalFormatting sqref="F3">
    <cfRule type="expression" dxfId="138" priority="1">
      <formula>$A$3="?"</formula>
    </cfRule>
  </conditionalFormatting>
  <dataValidations count="4">
    <dataValidation type="list" allowBlank="1" showInputMessage="1" showErrorMessage="1" sqref="D5:D50" xr:uid="{00000000-0002-0000-0800-000000000000}">
      <formula1>Autori</formula1>
    </dataValidation>
    <dataValidation type="list" errorStyle="warning" allowBlank="1" showInputMessage="1" showErrorMessage="1" sqref="E5:E50" xr:uid="{00000000-0002-0000-0800-000001000000}">
      <formula1>bpatrue</formula1>
    </dataValidation>
    <dataValidation type="list" errorStyle="warning" allowBlank="1" showInputMessage="1" showErrorMessage="1" sqref="F5:F50" xr:uid="{00000000-0002-0000-0800-000002000000}">
      <formula1>bpatruf</formula1>
    </dataValidation>
    <dataValidation type="list" allowBlank="1" showInputMessage="1" showErrorMessage="1" sqref="G5:G50" xr:uid="{00000000-0002-0000-0800-000003000000}">
      <formula1>bpatrug</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136</vt:i4>
      </vt:variant>
    </vt:vector>
  </HeadingPairs>
  <TitlesOfParts>
    <vt:vector size="225" baseType="lpstr">
      <vt:lpstr>Sheet2</vt:lpstr>
      <vt:lpstr>FisaAutoevaluare</vt:lpstr>
      <vt:lpstr>Cuprins</vt:lpstr>
      <vt:lpstr>nomCD</vt:lpstr>
      <vt:lpstr>Nom</vt:lpstr>
      <vt:lpstr>B1</vt:lpstr>
      <vt:lpstr>B2</vt:lpstr>
      <vt:lpstr>B3</vt:lpstr>
      <vt:lpstr>B4</vt:lpstr>
      <vt:lpstr>B5</vt:lpstr>
      <vt:lpstr>B6</vt:lpstr>
      <vt:lpstr>B7</vt:lpstr>
      <vt:lpstr>B7bis</vt:lpstr>
      <vt:lpstr>B8</vt:lpstr>
      <vt:lpstr>B9</vt:lpstr>
      <vt:lpstr>B10</vt:lpstr>
      <vt:lpstr>B11</vt:lpstr>
      <vt:lpstr>B12</vt:lpstr>
      <vt:lpstr>B13</vt:lpstr>
      <vt:lpstr>B14</vt:lpstr>
      <vt:lpstr>B15</vt:lpstr>
      <vt:lpstr>B16</vt:lpstr>
      <vt:lpstr>B17</vt:lpstr>
      <vt:lpstr>B18</vt:lpstr>
      <vt:lpstr>B19</vt:lpstr>
      <vt:lpstr>B20</vt:lpstr>
      <vt:lpstr>B21</vt:lpstr>
      <vt:lpstr>B22</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C27</vt:lpstr>
      <vt:lpstr>C28</vt:lpstr>
      <vt:lpstr>C29</vt:lpstr>
      <vt:lpstr>C30</vt:lpstr>
      <vt:lpstr>C31</vt:lpstr>
      <vt:lpstr>C32</vt:lpstr>
      <vt:lpstr>C33</vt:lpstr>
      <vt:lpstr>C34</vt:lpstr>
      <vt:lpstr>C35</vt:lpstr>
      <vt:lpstr>C36</vt:lpstr>
      <vt:lpstr>C37</vt:lpstr>
      <vt:lpstr>C38</vt:lpstr>
      <vt:lpstr>C39</vt:lpstr>
      <vt:lpstr>C40</vt:lpstr>
      <vt:lpstr>C41</vt:lpstr>
      <vt:lpstr>C42</vt:lpstr>
      <vt:lpstr>C43</vt:lpstr>
      <vt:lpstr>C44</vt:lpstr>
      <vt:lpstr>C45</vt:lpstr>
      <vt:lpstr>C46</vt:lpstr>
      <vt:lpstr>C47</vt:lpstr>
      <vt:lpstr>C48</vt:lpstr>
      <vt:lpstr>C49</vt:lpstr>
      <vt:lpstr>D1</vt:lpstr>
      <vt:lpstr>D2</vt:lpstr>
      <vt:lpstr>D3</vt:lpstr>
      <vt:lpstr>D4</vt:lpstr>
      <vt:lpstr>D5</vt:lpstr>
      <vt:lpstr>D6</vt:lpstr>
      <vt:lpstr>D7</vt:lpstr>
      <vt:lpstr>D8</vt:lpstr>
      <vt:lpstr>D9</vt:lpstr>
      <vt:lpstr>D10</vt:lpstr>
      <vt:lpstr>D11</vt:lpstr>
      <vt:lpstr>D12</vt:lpstr>
      <vt:lpstr>AnFI</vt:lpstr>
      <vt:lpstr>Arhitectura_din_Bucuresti___Arta_si_Arhitectura</vt:lpstr>
      <vt:lpstr>Autori</vt:lpstr>
      <vt:lpstr>bcincif</vt:lpstr>
      <vt:lpstr>bcincig</vt:lpstr>
      <vt:lpstr>bcincisze</vt:lpstr>
      <vt:lpstr>bcinciszf</vt:lpstr>
      <vt:lpstr>bdoidoie</vt:lpstr>
      <vt:lpstr>bdoidoif</vt:lpstr>
      <vt:lpstr>bdoidoig</vt:lpstr>
      <vt:lpstr>bdoif</vt:lpstr>
      <vt:lpstr>bdoig</vt:lpstr>
      <vt:lpstr>bdoisze</vt:lpstr>
      <vt:lpstr>bdoiszf</vt:lpstr>
      <vt:lpstr>bdoiszg</vt:lpstr>
      <vt:lpstr>bdoiunue</vt:lpstr>
      <vt:lpstr>bdoiunuf</vt:lpstr>
      <vt:lpstr>bdoiunug</vt:lpstr>
      <vt:lpstr>bdoizecie</vt:lpstr>
      <vt:lpstr>bdoizecif</vt:lpstr>
      <vt:lpstr>bnouag</vt:lpstr>
      <vt:lpstr>bnouah</vt:lpstr>
      <vt:lpstr>bnouasze</vt:lpstr>
      <vt:lpstr>bnouaszf</vt:lpstr>
      <vt:lpstr>bopte</vt:lpstr>
      <vt:lpstr>boptsze</vt:lpstr>
      <vt:lpstr>boptszf</vt:lpstr>
      <vt:lpstr>bpatrue</vt:lpstr>
      <vt:lpstr>bpatruf</vt:lpstr>
      <vt:lpstr>bpatrug</vt:lpstr>
      <vt:lpstr>bsapted</vt:lpstr>
      <vt:lpstr>bsaptee</vt:lpstr>
      <vt:lpstr>bsaptesze</vt:lpstr>
      <vt:lpstr>bsaseg</vt:lpstr>
      <vt:lpstr>bsasesze</vt:lpstr>
      <vt:lpstr>btreie</vt:lpstr>
      <vt:lpstr>btreif</vt:lpstr>
      <vt:lpstr>btreisze</vt:lpstr>
      <vt:lpstr>bunuf</vt:lpstr>
      <vt:lpstr>bunug</vt:lpstr>
      <vt:lpstr>ccincid</vt:lpstr>
      <vt:lpstr>ccincie</vt:lpstr>
      <vt:lpstr>cdoicincie</vt:lpstr>
      <vt:lpstr>cdoid</vt:lpstr>
      <vt:lpstr>cdoidoid</vt:lpstr>
      <vt:lpstr>cdoidoie</vt:lpstr>
      <vt:lpstr>cdoie</vt:lpstr>
      <vt:lpstr>cdoinouad</vt:lpstr>
      <vt:lpstr>cdoioptd</vt:lpstr>
      <vt:lpstr>cdoioptf</vt:lpstr>
      <vt:lpstr>cdoipatrue</vt:lpstr>
      <vt:lpstr>cdoisapted</vt:lpstr>
      <vt:lpstr>cdoisaptef</vt:lpstr>
      <vt:lpstr>cdoisasee</vt:lpstr>
      <vt:lpstr>cdoisze</vt:lpstr>
      <vt:lpstr>cdoitreid</vt:lpstr>
      <vt:lpstr>cdoitreie</vt:lpstr>
      <vt:lpstr>cdoiunue</vt:lpstr>
      <vt:lpstr>cnouad</vt:lpstr>
      <vt:lpstr>cnouae</vt:lpstr>
      <vt:lpstr>cnouasze</vt:lpstr>
      <vt:lpstr>coptd</vt:lpstr>
      <vt:lpstr>copte</vt:lpstr>
      <vt:lpstr>coptszd</vt:lpstr>
      <vt:lpstr>coptsze</vt:lpstr>
      <vt:lpstr>cpatrucincid</vt:lpstr>
      <vt:lpstr>cpatrud</vt:lpstr>
      <vt:lpstr>cpatrudoid</vt:lpstr>
      <vt:lpstr>cpatrudoif</vt:lpstr>
      <vt:lpstr>cpatrue</vt:lpstr>
      <vt:lpstr>cpatrunouad</vt:lpstr>
      <vt:lpstr>cpatrupatrud</vt:lpstr>
      <vt:lpstr>cpatruszd</vt:lpstr>
      <vt:lpstr>cpatrutreid</vt:lpstr>
      <vt:lpstr>cpatrutreif</vt:lpstr>
      <vt:lpstr>csapted</vt:lpstr>
      <vt:lpstr>csaptee</vt:lpstr>
      <vt:lpstr>csapteszd</vt:lpstr>
      <vt:lpstr>csaptesze</vt:lpstr>
      <vt:lpstr>csased</vt:lpstr>
      <vt:lpstr>csasee</vt:lpstr>
      <vt:lpstr>csaseszd</vt:lpstr>
      <vt:lpstr>csasesze</vt:lpstr>
      <vt:lpstr>ctreicincid</vt:lpstr>
      <vt:lpstr>ctreicincie</vt:lpstr>
      <vt:lpstr>ctreid</vt:lpstr>
      <vt:lpstr>ctreidoid</vt:lpstr>
      <vt:lpstr>ctreidoie</vt:lpstr>
      <vt:lpstr>ctreie</vt:lpstr>
      <vt:lpstr>ctreipatrud</vt:lpstr>
      <vt:lpstr>ctreipatrue</vt:lpstr>
      <vt:lpstr>ctreisased</vt:lpstr>
      <vt:lpstr>ctreisasee</vt:lpstr>
      <vt:lpstr>ctreiszd</vt:lpstr>
      <vt:lpstr>ctreitreid</vt:lpstr>
      <vt:lpstr>ctreiunud</vt:lpstr>
      <vt:lpstr>ctreiunue</vt:lpstr>
      <vt:lpstr>ctreizecid</vt:lpstr>
      <vt:lpstr>cunud</vt:lpstr>
      <vt:lpstr>cunue</vt:lpstr>
      <vt:lpstr>cunuszd</vt:lpstr>
      <vt:lpstr>cunusze</vt:lpstr>
      <vt:lpstr>czeced</vt:lpstr>
      <vt:lpstr>czecee</vt:lpstr>
      <vt:lpstr>czecezecee</vt:lpstr>
      <vt:lpstr>data_pub</vt:lpstr>
      <vt:lpstr>dcinci</vt:lpstr>
      <vt:lpstr>Departamentul_Pregatire_Personal_Didactic___Stiinte_sociale</vt:lpstr>
      <vt:lpstr>dnoua</vt:lpstr>
      <vt:lpstr>dopt</vt:lpstr>
      <vt:lpstr>dpatru</vt:lpstr>
      <vt:lpstr>dsapte</vt:lpstr>
      <vt:lpstr>dtrei</vt:lpstr>
      <vt:lpstr>dunudoi</vt:lpstr>
      <vt:lpstr>dunuunu</vt:lpstr>
      <vt:lpstr>Educatie_Fizica_si_Sport_din_Bucuresti___Stiinte_umaniste</vt:lpstr>
      <vt:lpstr>FacDom</vt:lpstr>
      <vt:lpstr>Inginerie_si_Informatica_din_Bucuresti___Stiinte</vt:lpstr>
      <vt:lpstr>Litere_din_Bucuresti___Stiinte_umaniste</vt:lpstr>
      <vt:lpstr>Medicina_Veterinara_din_Bucuresti___Stiinte</vt:lpstr>
      <vt:lpstr>FisaAutoevaluare!Print_Area</vt:lpstr>
      <vt:lpstr>Psihologie_si_Stiintele_Educatiei_din_Brasov___Stiinte_sociale</vt:lpstr>
      <vt:lpstr>Psihologie_si_Stiintele_Educatiei_din_Bucuresti___Stiinte_sociale</vt:lpstr>
      <vt:lpstr>Stiinte_Economice_din_Bucuresti___Stiinte_economice</vt:lpstr>
      <vt:lpstr>Stiinte_Economice_din_Campulung___Stiinte_economice</vt:lpstr>
      <vt:lpstr>Stiinte_Juridice_Economice_si_Administrative_din_Brasov___Stiinte_economice</vt:lpstr>
      <vt:lpstr>Stiinte_Juridice_Economice_si_Administrative_din_Brasov___Stiinte_sociale</vt:lpstr>
      <vt:lpstr>Stiinte_Juridice_Economice_si_Administrative_din_Craiova___Stiinte_economice</vt:lpstr>
      <vt:lpstr>Stiinte_Juridice_Economice_si_Administrative_din_Craiova___Stiinte_sociale</vt:lpstr>
      <vt:lpstr>Stiinte_Juridice_Politice_si_Administrative_din_Bucuresti___Stiinte_sociale</vt:lpstr>
      <vt:lpstr>Stiinte_Juridice_Politice_si_Administrative_din_Bucuresti___Stiinte_umaniste</vt:lpstr>
      <vt:lpstr>Stiinte_Juridice_si_Stiinte_Economice_din_Constanta___Stiinte_economice</vt:lpstr>
      <vt:lpstr>Stiinte_Juridice_si_Stiinte_Economice_din_Constanta___Stiinte_sociale</vt:lpstr>
      <vt:lpstr>Stiinte_Socio_Umane_din_Bucuresti___Arta_si_Arhitectura</vt:lpstr>
      <vt:lpstr>Stiinte_Socio_Umane_din_Bucuresti___Stiinte_sociale</vt:lpstr>
      <vt:lpstr>xuri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Iustin</dc:creator>
  <cp:lastModifiedBy>Danut Popescu</cp:lastModifiedBy>
  <cp:lastPrinted>2019-11-29T08:19:45Z</cp:lastPrinted>
  <dcterms:created xsi:type="dcterms:W3CDTF">2015-09-13T06:11:02Z</dcterms:created>
  <dcterms:modified xsi:type="dcterms:W3CDTF">2022-09-13T10:52:03Z</dcterms:modified>
</cp:coreProperties>
</file>